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xr:revisionPtr revIDLastSave="0" documentId="13_ncr:1_{2C8184C7-B196-463A-B66F-BE50F874028E}" xr6:coauthVersionLast="45" xr6:coauthVersionMax="45" xr10:uidLastSave="{00000000-0000-0000-0000-000000000000}"/>
  <bookViews>
    <workbookView xWindow="-120" yWindow="-120" windowWidth="24240" windowHeight="13050" activeTab="3" xr2:uid="{00000000-000D-0000-FFFF-FFFF00000000}"/>
  </bookViews>
  <sheets>
    <sheet name="LIBRO GIORNALE" sheetId="8" r:id="rId1"/>
    <sheet name="MASTRI" sheetId="12" r:id="rId2"/>
    <sheet name="RIEPILOGO" sheetId="5" r:id="rId3"/>
    <sheet name="CHIUSURA CONTI" sheetId="13" r:id="rId4"/>
    <sheet name="SITUAZIONE CONTABILE" sheetId="14" r:id="rId5"/>
    <sheet name="BILANCIO" sheetId="15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7" i="13" l="1"/>
  <c r="C129" i="5" l="1"/>
  <c r="C127" i="5"/>
  <c r="J63" i="14" l="1"/>
  <c r="K3" i="14"/>
  <c r="O3" i="14" s="1"/>
  <c r="K35" i="8" l="1"/>
  <c r="K32" i="8"/>
  <c r="C80" i="5" l="1"/>
  <c r="D80" i="5"/>
  <c r="I35" i="8"/>
  <c r="I32" i="8"/>
  <c r="I30" i="8"/>
  <c r="I19" i="8"/>
  <c r="I20" i="8"/>
  <c r="I25" i="8"/>
  <c r="K25" i="8"/>
  <c r="I18" i="8"/>
  <c r="K22" i="8"/>
  <c r="I22" i="8"/>
  <c r="K13" i="8"/>
  <c r="I13" i="8"/>
  <c r="I7" i="8"/>
  <c r="I8" i="8"/>
  <c r="I6" i="8"/>
  <c r="K10" i="8"/>
  <c r="I10" i="8"/>
  <c r="F80" i="5" l="1"/>
  <c r="G80" i="5"/>
  <c r="B157" i="13" l="1"/>
  <c r="E30" i="14" s="1"/>
  <c r="B167" i="13"/>
  <c r="E47" i="14" s="1"/>
  <c r="C167" i="13"/>
  <c r="F47" i="14" s="1"/>
  <c r="C157" i="13"/>
  <c r="F30" i="14" s="1"/>
  <c r="C72" i="5"/>
  <c r="S167" i="13" s="1"/>
  <c r="D72" i="5"/>
  <c r="C37" i="5"/>
  <c r="S157" i="13" s="1"/>
  <c r="D37" i="5"/>
  <c r="R157" i="13" l="1"/>
  <c r="E157" i="13" s="1"/>
  <c r="G37" i="5"/>
  <c r="F37" i="5"/>
  <c r="R167" i="13"/>
  <c r="E167" i="13" s="1"/>
  <c r="G167" i="13" s="1"/>
  <c r="F72" i="5"/>
  <c r="G72" i="5"/>
  <c r="J124" i="13"/>
  <c r="J123" i="13"/>
  <c r="J122" i="13"/>
  <c r="J121" i="13"/>
  <c r="G47" i="14" l="1"/>
  <c r="G157" i="13"/>
  <c r="G30" i="14"/>
  <c r="C108" i="13"/>
  <c r="B108" i="13" s="1"/>
  <c r="C208" i="13"/>
  <c r="B208" i="13" s="1"/>
  <c r="B109" i="13"/>
  <c r="A38" i="14" s="1"/>
  <c r="C206" i="13"/>
  <c r="B206" i="13" s="1"/>
  <c r="C207" i="13"/>
  <c r="C105" i="13"/>
  <c r="C104" i="13"/>
  <c r="B104" i="13" s="1"/>
  <c r="B99" i="13"/>
  <c r="C101" i="13"/>
  <c r="B101" i="13" s="1"/>
  <c r="B207" i="13" l="1"/>
  <c r="E19" i="14" s="1"/>
  <c r="F19" i="14"/>
  <c r="B105" i="13"/>
  <c r="S177" i="13"/>
  <c r="R177" i="13"/>
  <c r="C177" i="13"/>
  <c r="F53" i="14" s="1"/>
  <c r="B177" i="13"/>
  <c r="E53" i="14" s="1"/>
  <c r="D1" i="12"/>
  <c r="C176" i="5"/>
  <c r="D176" i="5"/>
  <c r="C99" i="13"/>
  <c r="C4" i="13"/>
  <c r="J9" i="14" s="1"/>
  <c r="B4" i="13"/>
  <c r="I9" i="14" s="1"/>
  <c r="C5" i="13"/>
  <c r="J64" i="14" s="1"/>
  <c r="B5" i="13"/>
  <c r="I64" i="14" s="1"/>
  <c r="C6" i="13"/>
  <c r="B6" i="13"/>
  <c r="I63" i="14" s="1"/>
  <c r="C7" i="13"/>
  <c r="J62" i="14" s="1"/>
  <c r="B7" i="13"/>
  <c r="I62" i="14" s="1"/>
  <c r="C8" i="13"/>
  <c r="J61" i="14" s="1"/>
  <c r="B8" i="13"/>
  <c r="I61" i="14" s="1"/>
  <c r="C9" i="13"/>
  <c r="J74" i="14" s="1"/>
  <c r="B9" i="13"/>
  <c r="I74" i="14" s="1"/>
  <c r="C10" i="13"/>
  <c r="J38" i="14" s="1"/>
  <c r="B10" i="13"/>
  <c r="I38" i="14" s="1"/>
  <c r="C11" i="13"/>
  <c r="J47" i="14" s="1"/>
  <c r="B11" i="13"/>
  <c r="I47" i="14" s="1"/>
  <c r="C12" i="13"/>
  <c r="J50" i="14" s="1"/>
  <c r="B12" i="13"/>
  <c r="I50" i="14" s="1"/>
  <c r="C13" i="13"/>
  <c r="J43" i="14" s="1"/>
  <c r="B13" i="13"/>
  <c r="I43" i="14" s="1"/>
  <c r="C14" i="13"/>
  <c r="J41" i="14" s="1"/>
  <c r="B14" i="13"/>
  <c r="I41" i="14" s="1"/>
  <c r="C15" i="13"/>
  <c r="J40" i="14" s="1"/>
  <c r="B15" i="13"/>
  <c r="I40" i="14" s="1"/>
  <c r="C16" i="13"/>
  <c r="J44" i="14" s="1"/>
  <c r="B16" i="13"/>
  <c r="I44" i="14" s="1"/>
  <c r="C17" i="13"/>
  <c r="J51" i="14" s="1"/>
  <c r="B17" i="13"/>
  <c r="I51" i="14" s="1"/>
  <c r="C18" i="13"/>
  <c r="J45" i="14" s="1"/>
  <c r="B18" i="13"/>
  <c r="I45" i="14" s="1"/>
  <c r="C19" i="13"/>
  <c r="J46" i="14" s="1"/>
  <c r="B19" i="13"/>
  <c r="I46" i="14" s="1"/>
  <c r="C20" i="13"/>
  <c r="J49" i="14" s="1"/>
  <c r="B20" i="13"/>
  <c r="I49" i="14" s="1"/>
  <c r="C21" i="13"/>
  <c r="J48" i="14" s="1"/>
  <c r="B21" i="13"/>
  <c r="I48" i="14" s="1"/>
  <c r="C22" i="13"/>
  <c r="J42" i="14" s="1"/>
  <c r="B22" i="13"/>
  <c r="I42" i="14" s="1"/>
  <c r="C109" i="13"/>
  <c r="B38" i="14" s="1"/>
  <c r="C110" i="13"/>
  <c r="B39" i="14" s="1"/>
  <c r="B110" i="13"/>
  <c r="A39" i="14" s="1"/>
  <c r="C111" i="13"/>
  <c r="B28" i="14" s="1"/>
  <c r="B111" i="13"/>
  <c r="A28" i="14" s="1"/>
  <c r="C156" i="13"/>
  <c r="F43" i="14" s="1"/>
  <c r="B156" i="13"/>
  <c r="E43" i="14" s="1"/>
  <c r="C112" i="13"/>
  <c r="B20" i="14" s="1"/>
  <c r="B112" i="13"/>
  <c r="A20" i="14" s="1"/>
  <c r="C75" i="13"/>
  <c r="N17" i="14" s="1"/>
  <c r="B75" i="13"/>
  <c r="M17" i="14" s="1"/>
  <c r="C23" i="13"/>
  <c r="J75" i="14" s="1"/>
  <c r="B23" i="13"/>
  <c r="I75" i="14" s="1"/>
  <c r="C113" i="13"/>
  <c r="B56" i="14" s="1"/>
  <c r="B113" i="13"/>
  <c r="A56" i="14" s="1"/>
  <c r="C114" i="13"/>
  <c r="B15" i="14" s="1"/>
  <c r="B114" i="13"/>
  <c r="A15" i="14" s="1"/>
  <c r="C115" i="13"/>
  <c r="B18" i="14" s="1"/>
  <c r="B115" i="13"/>
  <c r="A18" i="14" s="1"/>
  <c r="C116" i="13"/>
  <c r="B9" i="14" s="1"/>
  <c r="B116" i="13"/>
  <c r="A9" i="14" s="1"/>
  <c r="C158" i="13"/>
  <c r="F31" i="14" s="1"/>
  <c r="B158" i="13"/>
  <c r="E31" i="14" s="1"/>
  <c r="C159" i="13"/>
  <c r="F32" i="14" s="1"/>
  <c r="B159" i="13"/>
  <c r="E32" i="14" s="1"/>
  <c r="C117" i="13"/>
  <c r="B54" i="14" s="1"/>
  <c r="B117" i="13"/>
  <c r="A54" i="14" s="1"/>
  <c r="C160" i="13"/>
  <c r="F33" i="14" s="1"/>
  <c r="B160" i="13"/>
  <c r="E33" i="14" s="1"/>
  <c r="C118" i="13"/>
  <c r="B55" i="14" s="1"/>
  <c r="B118" i="13"/>
  <c r="A55" i="14" s="1"/>
  <c r="C119" i="13"/>
  <c r="B32" i="14" s="1"/>
  <c r="B119" i="13"/>
  <c r="A32" i="14" s="1"/>
  <c r="C161" i="13"/>
  <c r="F40" i="14" s="1"/>
  <c r="B161" i="13"/>
  <c r="E40" i="14" s="1"/>
  <c r="C24" i="13"/>
  <c r="J33" i="14" s="1"/>
  <c r="B24" i="13"/>
  <c r="I33" i="14" s="1"/>
  <c r="C120" i="13"/>
  <c r="B47" i="14" s="1"/>
  <c r="B120" i="13"/>
  <c r="A47" i="14" s="1"/>
  <c r="C162" i="13"/>
  <c r="F56" i="14" s="1"/>
  <c r="B162" i="13"/>
  <c r="E56" i="14" s="1"/>
  <c r="C163" i="13"/>
  <c r="F57" i="14" s="1"/>
  <c r="B163" i="13"/>
  <c r="E57" i="14" s="1"/>
  <c r="C76" i="13"/>
  <c r="N9" i="14" s="1"/>
  <c r="B76" i="13"/>
  <c r="M9" i="14" s="1"/>
  <c r="C121" i="13"/>
  <c r="B40" i="14" s="1"/>
  <c r="B121" i="13"/>
  <c r="A40" i="14" s="1"/>
  <c r="C122" i="13"/>
  <c r="B31" i="14" s="1"/>
  <c r="B122" i="13"/>
  <c r="A31" i="14" s="1"/>
  <c r="C25" i="13"/>
  <c r="J28" i="14" s="1"/>
  <c r="B25" i="13"/>
  <c r="I28" i="14" s="1"/>
  <c r="C26" i="13"/>
  <c r="J24" i="14" s="1"/>
  <c r="B26" i="13"/>
  <c r="I24" i="14" s="1"/>
  <c r="C3" i="13"/>
  <c r="C100" i="13" s="1"/>
  <c r="B3" i="13"/>
  <c r="B100" i="13" s="1"/>
  <c r="C123" i="13"/>
  <c r="B7" i="14" s="1"/>
  <c r="B123" i="13"/>
  <c r="A7" i="14" s="1"/>
  <c r="C124" i="13"/>
  <c r="B6" i="14" s="1"/>
  <c r="B124" i="13"/>
  <c r="A6" i="14" s="1"/>
  <c r="C27" i="13"/>
  <c r="J30" i="14" s="1"/>
  <c r="B27" i="13"/>
  <c r="I30" i="14" s="1"/>
  <c r="C125" i="13"/>
  <c r="B41" i="14" s="1"/>
  <c r="B125" i="13"/>
  <c r="A41" i="14" s="1"/>
  <c r="C126" i="13"/>
  <c r="B51" i="14" s="1"/>
  <c r="B126" i="13"/>
  <c r="A51" i="14" s="1"/>
  <c r="C127" i="13"/>
  <c r="B52" i="14" s="1"/>
  <c r="B127" i="13"/>
  <c r="A52" i="14" s="1"/>
  <c r="C128" i="13"/>
  <c r="B37" i="14" s="1"/>
  <c r="B128" i="13"/>
  <c r="A37" i="14" s="1"/>
  <c r="C129" i="13"/>
  <c r="B45" i="14" s="1"/>
  <c r="B129" i="13"/>
  <c r="A45" i="14" s="1"/>
  <c r="C130" i="13"/>
  <c r="B46" i="14" s="1"/>
  <c r="B130" i="13"/>
  <c r="A46" i="14" s="1"/>
  <c r="C131" i="13"/>
  <c r="B30" i="14" s="1"/>
  <c r="B131" i="13"/>
  <c r="A30" i="14" s="1"/>
  <c r="C132" i="13"/>
  <c r="B44" i="14" s="1"/>
  <c r="B132" i="13"/>
  <c r="A44" i="14" s="1"/>
  <c r="C133" i="13"/>
  <c r="B50" i="14" s="1"/>
  <c r="B133" i="13"/>
  <c r="A50" i="14" s="1"/>
  <c r="C164" i="13"/>
  <c r="F42" i="14" s="1"/>
  <c r="B164" i="13"/>
  <c r="E42" i="14" s="1"/>
  <c r="C165" i="13"/>
  <c r="F58" i="14" s="1"/>
  <c r="B165" i="13"/>
  <c r="E58" i="14" s="1"/>
  <c r="C166" i="13"/>
  <c r="F59" i="14" s="1"/>
  <c r="B166" i="13"/>
  <c r="E59" i="14" s="1"/>
  <c r="C168" i="13"/>
  <c r="F49" i="14" s="1"/>
  <c r="B168" i="13"/>
  <c r="E49" i="14" s="1"/>
  <c r="C169" i="13"/>
  <c r="F26" i="14" s="1"/>
  <c r="B169" i="13"/>
  <c r="E26" i="14" s="1"/>
  <c r="C170" i="13"/>
  <c r="F37" i="14" s="1"/>
  <c r="B170" i="13"/>
  <c r="E37" i="14" s="1"/>
  <c r="C171" i="13"/>
  <c r="F36" i="14" s="1"/>
  <c r="B171" i="13"/>
  <c r="E36" i="14" s="1"/>
  <c r="C172" i="13"/>
  <c r="F46" i="14" s="1"/>
  <c r="B172" i="13"/>
  <c r="E46" i="14" s="1"/>
  <c r="C173" i="13"/>
  <c r="F55" i="14" s="1"/>
  <c r="B173" i="13"/>
  <c r="E55" i="14" s="1"/>
  <c r="C174" i="13"/>
  <c r="F39" i="14" s="1"/>
  <c r="B174" i="13"/>
  <c r="E39" i="14" s="1"/>
  <c r="C134" i="13"/>
  <c r="B57" i="14" s="1"/>
  <c r="B134" i="13"/>
  <c r="A57" i="14" s="1"/>
  <c r="C135" i="13"/>
  <c r="B49" i="14" s="1"/>
  <c r="B135" i="13"/>
  <c r="A49" i="14" s="1"/>
  <c r="C175" i="13"/>
  <c r="F52" i="14" s="1"/>
  <c r="B175" i="13"/>
  <c r="E52" i="14" s="1"/>
  <c r="C176" i="13"/>
  <c r="F51" i="14" s="1"/>
  <c r="B176" i="13"/>
  <c r="E51" i="14" s="1"/>
  <c r="C136" i="13"/>
  <c r="B34" i="14" s="1"/>
  <c r="B136" i="13"/>
  <c r="A34" i="14" s="1"/>
  <c r="C137" i="13"/>
  <c r="B33" i="14" s="1"/>
  <c r="B137" i="13"/>
  <c r="A33" i="14" s="1"/>
  <c r="C138" i="13"/>
  <c r="B36" i="14" s="1"/>
  <c r="B138" i="13"/>
  <c r="A36" i="14" s="1"/>
  <c r="C139" i="13"/>
  <c r="B35" i="14" s="1"/>
  <c r="B139" i="13"/>
  <c r="A35" i="14" s="1"/>
  <c r="C28" i="13"/>
  <c r="J20" i="14" s="1"/>
  <c r="B28" i="13"/>
  <c r="I20" i="14" s="1"/>
  <c r="C178" i="13"/>
  <c r="F48" i="14" s="1"/>
  <c r="B178" i="13"/>
  <c r="E48" i="14" s="1"/>
  <c r="C179" i="13"/>
  <c r="B179" i="13"/>
  <c r="C180" i="13"/>
  <c r="F45" i="14" s="1"/>
  <c r="B180" i="13"/>
  <c r="E45" i="14" s="1"/>
  <c r="C140" i="13"/>
  <c r="B12" i="14" s="1"/>
  <c r="B140" i="13"/>
  <c r="A12" i="14" s="1"/>
  <c r="C77" i="13"/>
  <c r="N14" i="14" s="1"/>
  <c r="B77" i="13"/>
  <c r="M14" i="14" s="1"/>
  <c r="C29" i="13"/>
  <c r="J32" i="14" s="1"/>
  <c r="B29" i="13"/>
  <c r="I32" i="14" s="1"/>
  <c r="C181" i="13"/>
  <c r="F12" i="14" s="1"/>
  <c r="B181" i="13"/>
  <c r="E12" i="14" s="1"/>
  <c r="C182" i="13"/>
  <c r="F15" i="14" s="1"/>
  <c r="B182" i="13"/>
  <c r="E15" i="14" s="1"/>
  <c r="C183" i="13"/>
  <c r="F8" i="14" s="1"/>
  <c r="B183" i="13"/>
  <c r="E8" i="14" s="1"/>
  <c r="C184" i="13"/>
  <c r="F6" i="14" s="1"/>
  <c r="B184" i="13"/>
  <c r="E6" i="14" s="1"/>
  <c r="C185" i="13"/>
  <c r="F5" i="14" s="1"/>
  <c r="B185" i="13"/>
  <c r="E5" i="14" s="1"/>
  <c r="C186" i="13"/>
  <c r="F9" i="14" s="1"/>
  <c r="B186" i="13"/>
  <c r="E9" i="14" s="1"/>
  <c r="C187" i="13"/>
  <c r="F16" i="14" s="1"/>
  <c r="B187" i="13"/>
  <c r="E16" i="14" s="1"/>
  <c r="C188" i="13"/>
  <c r="F10" i="14" s="1"/>
  <c r="B188" i="13"/>
  <c r="E10" i="14" s="1"/>
  <c r="C189" i="13"/>
  <c r="F11" i="14" s="1"/>
  <c r="B189" i="13"/>
  <c r="E11" i="14" s="1"/>
  <c r="C190" i="13"/>
  <c r="F14" i="14" s="1"/>
  <c r="B190" i="13"/>
  <c r="E14" i="14" s="1"/>
  <c r="C191" i="13"/>
  <c r="F13" i="14" s="1"/>
  <c r="B191" i="13"/>
  <c r="E13" i="14" s="1"/>
  <c r="C192" i="13"/>
  <c r="F7" i="14" s="1"/>
  <c r="B192" i="13"/>
  <c r="E7" i="14" s="1"/>
  <c r="C193" i="13"/>
  <c r="F24" i="14" s="1"/>
  <c r="B193" i="13"/>
  <c r="E24" i="14" s="1"/>
  <c r="C194" i="13"/>
  <c r="F23" i="14" s="1"/>
  <c r="B194" i="13"/>
  <c r="E23" i="14" s="1"/>
  <c r="C195" i="13"/>
  <c r="F21" i="14" s="1"/>
  <c r="B195" i="13"/>
  <c r="E21" i="14" s="1"/>
  <c r="C196" i="13"/>
  <c r="F22" i="14" s="1"/>
  <c r="B196" i="13"/>
  <c r="E22" i="14" s="1"/>
  <c r="C197" i="13"/>
  <c r="F17" i="14" s="1"/>
  <c r="B197" i="13"/>
  <c r="E17" i="14" s="1"/>
  <c r="C198" i="13"/>
  <c r="F41" i="14" s="1"/>
  <c r="B198" i="13"/>
  <c r="E41" i="14" s="1"/>
  <c r="C30" i="13"/>
  <c r="J6" i="14" s="1"/>
  <c r="B30" i="13"/>
  <c r="I6" i="14" s="1"/>
  <c r="C31" i="13"/>
  <c r="J14" i="14" s="1"/>
  <c r="B31" i="13"/>
  <c r="I14" i="14" s="1"/>
  <c r="C78" i="13"/>
  <c r="N23" i="14" s="1"/>
  <c r="B78" i="13"/>
  <c r="M23" i="14" s="1"/>
  <c r="C141" i="13"/>
  <c r="B19" i="14" s="1"/>
  <c r="B141" i="13"/>
  <c r="A19" i="14" s="1"/>
  <c r="C142" i="13"/>
  <c r="B13" i="14" s="1"/>
  <c r="B142" i="13"/>
  <c r="A13" i="14" s="1"/>
  <c r="C32" i="13"/>
  <c r="J68" i="14" s="1"/>
  <c r="B32" i="13"/>
  <c r="I68" i="14" s="1"/>
  <c r="C199" i="13"/>
  <c r="F54" i="14" s="1"/>
  <c r="B199" i="13"/>
  <c r="E54" i="14" s="1"/>
  <c r="C79" i="13"/>
  <c r="N27" i="14" s="1"/>
  <c r="B79" i="13"/>
  <c r="M27" i="14" s="1"/>
  <c r="C80" i="13"/>
  <c r="N30" i="14" s="1"/>
  <c r="B80" i="13"/>
  <c r="M30" i="14" s="1"/>
  <c r="C81" i="13"/>
  <c r="N28" i="14" s="1"/>
  <c r="B81" i="13"/>
  <c r="M28" i="14" s="1"/>
  <c r="C82" i="13"/>
  <c r="N26" i="14" s="1"/>
  <c r="B82" i="13"/>
  <c r="M26" i="14" s="1"/>
  <c r="C83" i="13"/>
  <c r="N29" i="14" s="1"/>
  <c r="B83" i="13"/>
  <c r="M29" i="14" s="1"/>
  <c r="C33" i="13"/>
  <c r="J77" i="14" s="1"/>
  <c r="B33" i="13"/>
  <c r="I77" i="14" s="1"/>
  <c r="C34" i="13"/>
  <c r="J79" i="14" s="1"/>
  <c r="B34" i="13"/>
  <c r="I79" i="14" s="1"/>
  <c r="C35" i="13"/>
  <c r="J80" i="14" s="1"/>
  <c r="B35" i="13"/>
  <c r="I80" i="14" s="1"/>
  <c r="C36" i="13"/>
  <c r="J84" i="14" s="1"/>
  <c r="B36" i="13"/>
  <c r="I84" i="14" s="1"/>
  <c r="C143" i="13"/>
  <c r="B14" i="14" s="1"/>
  <c r="B143" i="13"/>
  <c r="A14" i="14" s="1"/>
  <c r="C144" i="13"/>
  <c r="B17" i="14" s="1"/>
  <c r="B144" i="13"/>
  <c r="A17" i="14" s="1"/>
  <c r="C145" i="13"/>
  <c r="B26" i="14" s="1"/>
  <c r="B145" i="13"/>
  <c r="A26" i="14" s="1"/>
  <c r="C146" i="13"/>
  <c r="B27" i="14" s="1"/>
  <c r="B146" i="13"/>
  <c r="A27" i="14" s="1"/>
  <c r="C147" i="13"/>
  <c r="B25" i="14" s="1"/>
  <c r="B147" i="13"/>
  <c r="A25" i="14" s="1"/>
  <c r="C37" i="13"/>
  <c r="J25" i="14" s="1"/>
  <c r="B37" i="13"/>
  <c r="I25" i="14" s="1"/>
  <c r="C38" i="13"/>
  <c r="J15" i="14" s="1"/>
  <c r="B38" i="13"/>
  <c r="I15" i="14" s="1"/>
  <c r="C84" i="13"/>
  <c r="N24" i="14" s="1"/>
  <c r="B84" i="13"/>
  <c r="M24" i="14" s="1"/>
  <c r="C39" i="13"/>
  <c r="J7" i="14" s="1"/>
  <c r="B39" i="13"/>
  <c r="I7" i="14" s="1"/>
  <c r="C40" i="13"/>
  <c r="J5" i="14" s="1"/>
  <c r="B40" i="13"/>
  <c r="I5" i="14" s="1"/>
  <c r="C41" i="13"/>
  <c r="J8" i="14" s="1"/>
  <c r="B41" i="13"/>
  <c r="I8" i="14" s="1"/>
  <c r="C42" i="13"/>
  <c r="J13" i="14" s="1"/>
  <c r="B42" i="13"/>
  <c r="I13" i="14" s="1"/>
  <c r="C85" i="13"/>
  <c r="N22" i="14" s="1"/>
  <c r="B85" i="13"/>
  <c r="M22" i="14" s="1"/>
  <c r="C86" i="13"/>
  <c r="N5" i="14" s="1"/>
  <c r="B86" i="13"/>
  <c r="M5" i="14" s="1"/>
  <c r="C43" i="13"/>
  <c r="J72" i="14" s="1"/>
  <c r="B43" i="13"/>
  <c r="I72" i="14" s="1"/>
  <c r="C148" i="13"/>
  <c r="B16" i="14" s="1"/>
  <c r="B148" i="13"/>
  <c r="A16" i="14" s="1"/>
  <c r="C149" i="13"/>
  <c r="B22" i="14" s="1"/>
  <c r="B149" i="13"/>
  <c r="A22" i="14" s="1"/>
  <c r="C200" i="13"/>
  <c r="F29" i="14" s="1"/>
  <c r="B200" i="13"/>
  <c r="E29" i="14" s="1"/>
  <c r="C150" i="13"/>
  <c r="B48" i="14" s="1"/>
  <c r="B150" i="13"/>
  <c r="A48" i="14" s="1"/>
  <c r="C44" i="13"/>
  <c r="J82" i="14" s="1"/>
  <c r="B44" i="13"/>
  <c r="I82" i="14" s="1"/>
  <c r="C45" i="13"/>
  <c r="J36" i="14" s="1"/>
  <c r="B45" i="13"/>
  <c r="I36" i="14" s="1"/>
  <c r="C46" i="13"/>
  <c r="J69" i="14" s="1"/>
  <c r="B46" i="13"/>
  <c r="I69" i="14" s="1"/>
  <c r="C47" i="13"/>
  <c r="J70" i="14" s="1"/>
  <c r="B47" i="13"/>
  <c r="I70" i="14" s="1"/>
  <c r="C48" i="13"/>
  <c r="J71" i="14" s="1"/>
  <c r="B48" i="13"/>
  <c r="I71" i="14" s="1"/>
  <c r="C87" i="13"/>
  <c r="N18" i="14" s="1"/>
  <c r="B87" i="13"/>
  <c r="M18" i="14" s="1"/>
  <c r="C106" i="13"/>
  <c r="J125" i="13" s="1"/>
  <c r="B106" i="13"/>
  <c r="C49" i="13"/>
  <c r="J19" i="14" s="1"/>
  <c r="B49" i="13"/>
  <c r="I19" i="14" s="1"/>
  <c r="C50" i="13"/>
  <c r="J11" i="14" s="1"/>
  <c r="B50" i="13"/>
  <c r="I11" i="14" s="1"/>
  <c r="C88" i="13"/>
  <c r="N12" i="14" s="1"/>
  <c r="B88" i="13"/>
  <c r="M12" i="14" s="1"/>
  <c r="C89" i="13"/>
  <c r="N20" i="14" s="1"/>
  <c r="B89" i="13"/>
  <c r="M20" i="14" s="1"/>
  <c r="C90" i="13"/>
  <c r="N32" i="14" s="1"/>
  <c r="B90" i="13"/>
  <c r="M32" i="14" s="1"/>
  <c r="C91" i="13"/>
  <c r="N15" i="14" s="1"/>
  <c r="B91" i="13"/>
  <c r="M15" i="14" s="1"/>
  <c r="C51" i="13"/>
  <c r="J27" i="14" s="1"/>
  <c r="B51" i="13"/>
  <c r="I27" i="14" s="1"/>
  <c r="C151" i="13"/>
  <c r="B60" i="14" s="1"/>
  <c r="B151" i="13"/>
  <c r="A60" i="14" s="1"/>
  <c r="C201" i="13"/>
  <c r="F62" i="14" s="1"/>
  <c r="B201" i="13"/>
  <c r="E62" i="14" s="1"/>
  <c r="C52" i="13"/>
  <c r="J10" i="14" s="1"/>
  <c r="B52" i="13"/>
  <c r="I10" i="14" s="1"/>
  <c r="C92" i="13"/>
  <c r="N11" i="14" s="1"/>
  <c r="B92" i="13"/>
  <c r="M11" i="14" s="1"/>
  <c r="C93" i="13"/>
  <c r="N8" i="14" s="1"/>
  <c r="B93" i="13"/>
  <c r="M8" i="14" s="1"/>
  <c r="C94" i="13"/>
  <c r="N6" i="14" s="1"/>
  <c r="B94" i="13"/>
  <c r="M6" i="14" s="1"/>
  <c r="C95" i="13"/>
  <c r="N7" i="14" s="1"/>
  <c r="B95" i="13"/>
  <c r="M7" i="14" s="1"/>
  <c r="C96" i="13"/>
  <c r="N16" i="14" s="1"/>
  <c r="B96" i="13"/>
  <c r="M16" i="14" s="1"/>
  <c r="C152" i="13"/>
  <c r="B61" i="14" s="1"/>
  <c r="B152" i="13"/>
  <c r="A61" i="14" s="1"/>
  <c r="C202" i="13"/>
  <c r="F63" i="14" s="1"/>
  <c r="B202" i="13"/>
  <c r="E63" i="14" s="1"/>
  <c r="C107" i="13"/>
  <c r="J126" i="13" s="1"/>
  <c r="B107" i="13"/>
  <c r="C53" i="13"/>
  <c r="J35" i="14" s="1"/>
  <c r="B53" i="13"/>
  <c r="I35" i="14" s="1"/>
  <c r="C97" i="13"/>
  <c r="N31" i="14" s="1"/>
  <c r="B97" i="13"/>
  <c r="M31" i="14" s="1"/>
  <c r="C54" i="13"/>
  <c r="J81" i="14" s="1"/>
  <c r="B54" i="13"/>
  <c r="I81" i="14" s="1"/>
  <c r="C55" i="13"/>
  <c r="J78" i="14" s="1"/>
  <c r="B55" i="13"/>
  <c r="I78" i="14" s="1"/>
  <c r="C153" i="13"/>
  <c r="B8" i="14" s="1"/>
  <c r="B153" i="13"/>
  <c r="A8" i="14" s="1"/>
  <c r="C98" i="13"/>
  <c r="N19" i="14" s="1"/>
  <c r="B98" i="13"/>
  <c r="M19" i="14" s="1"/>
  <c r="C56" i="13"/>
  <c r="J73" i="14" s="1"/>
  <c r="B56" i="13"/>
  <c r="I73" i="14" s="1"/>
  <c r="C203" i="13"/>
  <c r="F35" i="14" s="1"/>
  <c r="B203" i="13"/>
  <c r="E35" i="14" s="1"/>
  <c r="C204" i="13"/>
  <c r="F34" i="14" s="1"/>
  <c r="B204" i="13"/>
  <c r="E34" i="14" s="1"/>
  <c r="C57" i="13"/>
  <c r="J29" i="14" s="1"/>
  <c r="B57" i="13"/>
  <c r="I29" i="14" s="1"/>
  <c r="C58" i="13"/>
  <c r="J21" i="14" s="1"/>
  <c r="B58" i="13"/>
  <c r="I21" i="14" s="1"/>
  <c r="C59" i="13"/>
  <c r="J26" i="14" s="1"/>
  <c r="B59" i="13"/>
  <c r="I26" i="14" s="1"/>
  <c r="C60" i="13"/>
  <c r="J22" i="14" s="1"/>
  <c r="B60" i="13"/>
  <c r="I22" i="14" s="1"/>
  <c r="C61" i="13"/>
  <c r="J23" i="14" s="1"/>
  <c r="B61" i="13"/>
  <c r="I23" i="14" s="1"/>
  <c r="C62" i="13"/>
  <c r="J58" i="14" s="1"/>
  <c r="B62" i="13"/>
  <c r="I58" i="14" s="1"/>
  <c r="C63" i="13"/>
  <c r="J57" i="14" s="1"/>
  <c r="B63" i="13"/>
  <c r="I57" i="14" s="1"/>
  <c r="C64" i="13"/>
  <c r="J59" i="14" s="1"/>
  <c r="B64" i="13"/>
  <c r="I59" i="14" s="1"/>
  <c r="C65" i="13"/>
  <c r="J54" i="14" s="1"/>
  <c r="B65" i="13"/>
  <c r="I54" i="14" s="1"/>
  <c r="C66" i="13"/>
  <c r="J55" i="14" s="1"/>
  <c r="B66" i="13"/>
  <c r="I55" i="14" s="1"/>
  <c r="C67" i="13"/>
  <c r="J56" i="14" s="1"/>
  <c r="B67" i="13"/>
  <c r="I56" i="14" s="1"/>
  <c r="C68" i="13"/>
  <c r="J53" i="14" s="1"/>
  <c r="B68" i="13"/>
  <c r="I53" i="14" s="1"/>
  <c r="C69" i="13"/>
  <c r="J66" i="14" s="1"/>
  <c r="B69" i="13"/>
  <c r="I66" i="14" s="1"/>
  <c r="C70" i="13"/>
  <c r="J67" i="14" s="1"/>
  <c r="B70" i="13"/>
  <c r="I67" i="14" s="1"/>
  <c r="C154" i="13"/>
  <c r="B11" i="14" s="1"/>
  <c r="B154" i="13"/>
  <c r="A11" i="14" s="1"/>
  <c r="C205" i="13"/>
  <c r="F60" i="14" s="1"/>
  <c r="B205" i="13"/>
  <c r="E60" i="14" s="1"/>
  <c r="C71" i="13"/>
  <c r="J17" i="14" s="1"/>
  <c r="B71" i="13"/>
  <c r="I17" i="14" s="1"/>
  <c r="C72" i="13"/>
  <c r="J18" i="14" s="1"/>
  <c r="B72" i="13"/>
  <c r="I18" i="14" s="1"/>
  <c r="C73" i="13"/>
  <c r="J37" i="14" s="1"/>
  <c r="B73" i="13"/>
  <c r="I37" i="14" s="1"/>
  <c r="C155" i="13"/>
  <c r="B58" i="14" s="1"/>
  <c r="B155" i="13"/>
  <c r="A58" i="14" s="1"/>
  <c r="B74" i="13"/>
  <c r="M10" i="14" s="1"/>
  <c r="C74" i="13"/>
  <c r="N10" i="14" s="1"/>
  <c r="F176" i="5" l="1"/>
  <c r="G176" i="5"/>
  <c r="AA2" i="12"/>
  <c r="AC2" i="12"/>
  <c r="AD2" i="12"/>
  <c r="AE2" i="12"/>
  <c r="AF2" i="12"/>
  <c r="AA3" i="12"/>
  <c r="AC3" i="12"/>
  <c r="AD3" i="12"/>
  <c r="AE3" i="12"/>
  <c r="AF3" i="12"/>
  <c r="AA4" i="12"/>
  <c r="AC4" i="12"/>
  <c r="AD4" i="12"/>
  <c r="AE4" i="12"/>
  <c r="AF4" i="12"/>
  <c r="AA5" i="12"/>
  <c r="AC5" i="12"/>
  <c r="AD5" i="12"/>
  <c r="AE5" i="12"/>
  <c r="AF5" i="12"/>
  <c r="AA6" i="12"/>
  <c r="AC6" i="12"/>
  <c r="AD6" i="12"/>
  <c r="AE6" i="12"/>
  <c r="AF6" i="12"/>
  <c r="AA7" i="12"/>
  <c r="AC7" i="12"/>
  <c r="AD7" i="12"/>
  <c r="AE7" i="12"/>
  <c r="AF7" i="12"/>
  <c r="AA8" i="12"/>
  <c r="AC8" i="12"/>
  <c r="AD8" i="12"/>
  <c r="AE8" i="12"/>
  <c r="AF8" i="12"/>
  <c r="AA9" i="12"/>
  <c r="AC9" i="12"/>
  <c r="AD9" i="12"/>
  <c r="AE9" i="12"/>
  <c r="AF9" i="12"/>
  <c r="AA10" i="12"/>
  <c r="AC10" i="12"/>
  <c r="AD10" i="12"/>
  <c r="AE10" i="12"/>
  <c r="AF10" i="12"/>
  <c r="AA11" i="12"/>
  <c r="AC11" i="12"/>
  <c r="AD11" i="12"/>
  <c r="AE11" i="12"/>
  <c r="AF11" i="12"/>
  <c r="AA12" i="12"/>
  <c r="AC12" i="12"/>
  <c r="AD12" i="12"/>
  <c r="AE12" i="12"/>
  <c r="AF12" i="12"/>
  <c r="AA13" i="12"/>
  <c r="AC13" i="12"/>
  <c r="AD13" i="12"/>
  <c r="AE13" i="12"/>
  <c r="AF13" i="12"/>
  <c r="AA14" i="12"/>
  <c r="AC14" i="12"/>
  <c r="AD14" i="12"/>
  <c r="AE14" i="12"/>
  <c r="AF14" i="12"/>
  <c r="AA15" i="12"/>
  <c r="AC15" i="12"/>
  <c r="AD15" i="12"/>
  <c r="AE15" i="12"/>
  <c r="AF15" i="12"/>
  <c r="AA16" i="12"/>
  <c r="AC16" i="12"/>
  <c r="AD16" i="12"/>
  <c r="AE16" i="12"/>
  <c r="AF16" i="12"/>
  <c r="AA17" i="12"/>
  <c r="AC17" i="12"/>
  <c r="AD17" i="12"/>
  <c r="AE17" i="12"/>
  <c r="AF17" i="12"/>
  <c r="AA18" i="12"/>
  <c r="AC18" i="12"/>
  <c r="AD18" i="12"/>
  <c r="AE18" i="12"/>
  <c r="AF18" i="12"/>
  <c r="AA19" i="12"/>
  <c r="AC19" i="12"/>
  <c r="AD19" i="12"/>
  <c r="AE19" i="12"/>
  <c r="AF19" i="12"/>
  <c r="AA20" i="12"/>
  <c r="AC20" i="12"/>
  <c r="AD20" i="12"/>
  <c r="AE20" i="12"/>
  <c r="AF20" i="12"/>
  <c r="AA21" i="12"/>
  <c r="AC21" i="12"/>
  <c r="AD21" i="12"/>
  <c r="AE21" i="12"/>
  <c r="AF21" i="12"/>
  <c r="AA22" i="12"/>
  <c r="AC22" i="12"/>
  <c r="AD22" i="12"/>
  <c r="AE22" i="12"/>
  <c r="AF22" i="12"/>
  <c r="AA23" i="12"/>
  <c r="AC23" i="12"/>
  <c r="AD23" i="12"/>
  <c r="AE23" i="12"/>
  <c r="AF23" i="12"/>
  <c r="AA24" i="12"/>
  <c r="AC24" i="12"/>
  <c r="AD24" i="12"/>
  <c r="AE24" i="12"/>
  <c r="AF24" i="12"/>
  <c r="AA25" i="12"/>
  <c r="AC25" i="12"/>
  <c r="AD25" i="12"/>
  <c r="AE25" i="12"/>
  <c r="AF25" i="12"/>
  <c r="AA26" i="12"/>
  <c r="AC26" i="12"/>
  <c r="AD26" i="12"/>
  <c r="AE26" i="12"/>
  <c r="AF26" i="12"/>
  <c r="AA27" i="12"/>
  <c r="AC27" i="12"/>
  <c r="AD27" i="12"/>
  <c r="AE27" i="12"/>
  <c r="AF27" i="12"/>
  <c r="AA28" i="12"/>
  <c r="AC28" i="12"/>
  <c r="AD28" i="12"/>
  <c r="AE28" i="12"/>
  <c r="AF28" i="12"/>
  <c r="AA29" i="12"/>
  <c r="AC29" i="12"/>
  <c r="AD29" i="12"/>
  <c r="AE29" i="12"/>
  <c r="AF29" i="12"/>
  <c r="AA30" i="12"/>
  <c r="AC30" i="12"/>
  <c r="AD30" i="12"/>
  <c r="AE30" i="12"/>
  <c r="AF30" i="12"/>
  <c r="AA31" i="12"/>
  <c r="AC31" i="12"/>
  <c r="AD31" i="12"/>
  <c r="AE31" i="12"/>
  <c r="AF31" i="12"/>
  <c r="AA32" i="12"/>
  <c r="AC32" i="12"/>
  <c r="AD32" i="12"/>
  <c r="AE32" i="12"/>
  <c r="AF32" i="12"/>
  <c r="AA33" i="12"/>
  <c r="AC33" i="12"/>
  <c r="AD33" i="12"/>
  <c r="AE33" i="12"/>
  <c r="AF33" i="12"/>
  <c r="AA34" i="12"/>
  <c r="AC34" i="12"/>
  <c r="AD34" i="12"/>
  <c r="AE34" i="12"/>
  <c r="AF34" i="12"/>
  <c r="AA35" i="12"/>
  <c r="AC35" i="12"/>
  <c r="AD35" i="12"/>
  <c r="AE35" i="12"/>
  <c r="AF35" i="12"/>
  <c r="AA36" i="12"/>
  <c r="AC36" i="12"/>
  <c r="AD36" i="12"/>
  <c r="AE36" i="12"/>
  <c r="AF36" i="12"/>
  <c r="AA37" i="12"/>
  <c r="AC37" i="12"/>
  <c r="AD37" i="12"/>
  <c r="AE37" i="12"/>
  <c r="AF37" i="12"/>
  <c r="AA38" i="12"/>
  <c r="AC38" i="12"/>
  <c r="AD38" i="12"/>
  <c r="AE38" i="12"/>
  <c r="AF38" i="12"/>
  <c r="AA39" i="12"/>
  <c r="AC39" i="12"/>
  <c r="AD39" i="12"/>
  <c r="AE39" i="12"/>
  <c r="AF39" i="12"/>
  <c r="AA40" i="12"/>
  <c r="AC40" i="12"/>
  <c r="AD40" i="12"/>
  <c r="AE40" i="12"/>
  <c r="AF40" i="12"/>
  <c r="AA41" i="12"/>
  <c r="AC41" i="12"/>
  <c r="AD41" i="12"/>
  <c r="AE41" i="12"/>
  <c r="AF41" i="12"/>
  <c r="AA42" i="12"/>
  <c r="AC42" i="12"/>
  <c r="AD42" i="12"/>
  <c r="AE42" i="12"/>
  <c r="AF42" i="12"/>
  <c r="AA43" i="12"/>
  <c r="AC43" i="12"/>
  <c r="AD43" i="12"/>
  <c r="AE43" i="12"/>
  <c r="AF43" i="12"/>
  <c r="AA44" i="12"/>
  <c r="AC44" i="12"/>
  <c r="AD44" i="12"/>
  <c r="AE44" i="12"/>
  <c r="AF44" i="12"/>
  <c r="AA45" i="12"/>
  <c r="AC45" i="12"/>
  <c r="AD45" i="12"/>
  <c r="AE45" i="12"/>
  <c r="AF45" i="12"/>
  <c r="AA46" i="12"/>
  <c r="AC46" i="12"/>
  <c r="AD46" i="12"/>
  <c r="AE46" i="12"/>
  <c r="AF46" i="12"/>
  <c r="AA47" i="12"/>
  <c r="AC47" i="12"/>
  <c r="AD47" i="12"/>
  <c r="AE47" i="12"/>
  <c r="AF47" i="12"/>
  <c r="AA48" i="12"/>
  <c r="AC48" i="12"/>
  <c r="AD48" i="12"/>
  <c r="AE48" i="12"/>
  <c r="AF48" i="12"/>
  <c r="AA49" i="12"/>
  <c r="AC49" i="12"/>
  <c r="AD49" i="12"/>
  <c r="AE49" i="12"/>
  <c r="AF49" i="12"/>
  <c r="AA50" i="12"/>
  <c r="AC50" i="12"/>
  <c r="AD50" i="12"/>
  <c r="AE50" i="12"/>
  <c r="AF50" i="12"/>
  <c r="AA51" i="12"/>
  <c r="AC51" i="12"/>
  <c r="AD51" i="12"/>
  <c r="AE51" i="12"/>
  <c r="AF51" i="12"/>
  <c r="AA52" i="12"/>
  <c r="AC52" i="12"/>
  <c r="AD52" i="12"/>
  <c r="AE52" i="12"/>
  <c r="AF52" i="12"/>
  <c r="AA53" i="12"/>
  <c r="AC53" i="12"/>
  <c r="AD53" i="12"/>
  <c r="AE53" i="12"/>
  <c r="AF53" i="12"/>
  <c r="AA54" i="12"/>
  <c r="AC54" i="12"/>
  <c r="AD54" i="12"/>
  <c r="AE54" i="12"/>
  <c r="AF54" i="12"/>
  <c r="AA55" i="12"/>
  <c r="AC55" i="12"/>
  <c r="AD55" i="12"/>
  <c r="AE55" i="12"/>
  <c r="AF55" i="12"/>
  <c r="AA56" i="12"/>
  <c r="AC56" i="12"/>
  <c r="AD56" i="12"/>
  <c r="AE56" i="12"/>
  <c r="AF56" i="12"/>
  <c r="AA57" i="12"/>
  <c r="AC57" i="12"/>
  <c r="AD57" i="12"/>
  <c r="AE57" i="12"/>
  <c r="AF57" i="12"/>
  <c r="AA58" i="12"/>
  <c r="AC58" i="12"/>
  <c r="AD58" i="12"/>
  <c r="AE58" i="12"/>
  <c r="AF58" i="12"/>
  <c r="AA59" i="12"/>
  <c r="AC59" i="12"/>
  <c r="AD59" i="12"/>
  <c r="AE59" i="12"/>
  <c r="AF59" i="12"/>
  <c r="AA60" i="12"/>
  <c r="AC60" i="12"/>
  <c r="AD60" i="12"/>
  <c r="AE60" i="12"/>
  <c r="AF60" i="12"/>
  <c r="AA61" i="12"/>
  <c r="AC61" i="12"/>
  <c r="AD61" i="12"/>
  <c r="AE61" i="12"/>
  <c r="AF61" i="12"/>
  <c r="AA62" i="12"/>
  <c r="AC62" i="12"/>
  <c r="AD62" i="12"/>
  <c r="AE62" i="12"/>
  <c r="AF62" i="12"/>
  <c r="AA63" i="12"/>
  <c r="AC63" i="12"/>
  <c r="AD63" i="12"/>
  <c r="AE63" i="12"/>
  <c r="AF63" i="12"/>
  <c r="AA64" i="12"/>
  <c r="AC64" i="12"/>
  <c r="AD64" i="12"/>
  <c r="AE64" i="12"/>
  <c r="AF64" i="12"/>
  <c r="AA65" i="12"/>
  <c r="AC65" i="12"/>
  <c r="AD65" i="12"/>
  <c r="AE65" i="12"/>
  <c r="AF65" i="12"/>
  <c r="AA66" i="12"/>
  <c r="AC66" i="12"/>
  <c r="AD66" i="12"/>
  <c r="AE66" i="12"/>
  <c r="AF66" i="12"/>
  <c r="AA67" i="12"/>
  <c r="AC67" i="12"/>
  <c r="AD67" i="12"/>
  <c r="AE67" i="12"/>
  <c r="AF67" i="12"/>
  <c r="AA68" i="12"/>
  <c r="AC68" i="12"/>
  <c r="AD68" i="12"/>
  <c r="AE68" i="12"/>
  <c r="AF68" i="12"/>
  <c r="AA69" i="12"/>
  <c r="AC69" i="12"/>
  <c r="AD69" i="12"/>
  <c r="AE69" i="12"/>
  <c r="AF69" i="12"/>
  <c r="AA70" i="12"/>
  <c r="AC70" i="12"/>
  <c r="AD70" i="12"/>
  <c r="AE70" i="12"/>
  <c r="AF70" i="12"/>
  <c r="AA71" i="12"/>
  <c r="AC71" i="12"/>
  <c r="AD71" i="12"/>
  <c r="AE71" i="12"/>
  <c r="AF71" i="12"/>
  <c r="AA72" i="12"/>
  <c r="AC72" i="12"/>
  <c r="AD72" i="12"/>
  <c r="AE72" i="12"/>
  <c r="AF72" i="12"/>
  <c r="AA73" i="12"/>
  <c r="AC73" i="12"/>
  <c r="AD73" i="12"/>
  <c r="AE73" i="12"/>
  <c r="AF73" i="12"/>
  <c r="AA74" i="12"/>
  <c r="AC74" i="12"/>
  <c r="AD74" i="12"/>
  <c r="AE74" i="12"/>
  <c r="AF74" i="12"/>
  <c r="AA75" i="12"/>
  <c r="AC75" i="12"/>
  <c r="AD75" i="12"/>
  <c r="AE75" i="12"/>
  <c r="AF75" i="12"/>
  <c r="AA76" i="12"/>
  <c r="AC76" i="12"/>
  <c r="AD76" i="12"/>
  <c r="AE76" i="12"/>
  <c r="AF76" i="12"/>
  <c r="AA77" i="12"/>
  <c r="AC77" i="12"/>
  <c r="AD77" i="12"/>
  <c r="AE77" i="12"/>
  <c r="AF77" i="12"/>
  <c r="AA78" i="12"/>
  <c r="AC78" i="12"/>
  <c r="AD78" i="12"/>
  <c r="AE78" i="12"/>
  <c r="AF78" i="12"/>
  <c r="AA79" i="12"/>
  <c r="AC79" i="12"/>
  <c r="AD79" i="12"/>
  <c r="AE79" i="12"/>
  <c r="AF79" i="12"/>
  <c r="AA80" i="12"/>
  <c r="AC80" i="12"/>
  <c r="AD80" i="12"/>
  <c r="AE80" i="12"/>
  <c r="AF80" i="12"/>
  <c r="AA81" i="12"/>
  <c r="AC81" i="12"/>
  <c r="AD81" i="12"/>
  <c r="AE81" i="12"/>
  <c r="AF81" i="12"/>
  <c r="AA82" i="12"/>
  <c r="AC82" i="12"/>
  <c r="AD82" i="12"/>
  <c r="AE82" i="12"/>
  <c r="AF82" i="12"/>
  <c r="AA83" i="12"/>
  <c r="AC83" i="12"/>
  <c r="AD83" i="12"/>
  <c r="AE83" i="12"/>
  <c r="AF83" i="12"/>
  <c r="AA84" i="12"/>
  <c r="AC84" i="12"/>
  <c r="AD84" i="12"/>
  <c r="AE84" i="12"/>
  <c r="AF84" i="12"/>
  <c r="AA85" i="12"/>
  <c r="AC85" i="12"/>
  <c r="AD85" i="12"/>
  <c r="AE85" i="12"/>
  <c r="AF85" i="12"/>
  <c r="AA86" i="12"/>
  <c r="AC86" i="12"/>
  <c r="AD86" i="12"/>
  <c r="AE86" i="12"/>
  <c r="AF86" i="12"/>
  <c r="AA87" i="12"/>
  <c r="AC87" i="12"/>
  <c r="AD87" i="12"/>
  <c r="AE87" i="12"/>
  <c r="AF87" i="12"/>
  <c r="AA88" i="12"/>
  <c r="AC88" i="12"/>
  <c r="AD88" i="12"/>
  <c r="AE88" i="12"/>
  <c r="AF88" i="12"/>
  <c r="AA89" i="12"/>
  <c r="AC89" i="12"/>
  <c r="AD89" i="12"/>
  <c r="AE89" i="12"/>
  <c r="AF89" i="12"/>
  <c r="AA90" i="12"/>
  <c r="AC90" i="12"/>
  <c r="AD90" i="12"/>
  <c r="AE90" i="12"/>
  <c r="AF90" i="12"/>
  <c r="AA91" i="12"/>
  <c r="AC91" i="12"/>
  <c r="AD91" i="12"/>
  <c r="AE91" i="12"/>
  <c r="AF91" i="12"/>
  <c r="AA92" i="12"/>
  <c r="AC92" i="12"/>
  <c r="AD92" i="12"/>
  <c r="AE92" i="12"/>
  <c r="AF92" i="12"/>
  <c r="AA93" i="12"/>
  <c r="AC93" i="12"/>
  <c r="AD93" i="12"/>
  <c r="AE93" i="12"/>
  <c r="AF93" i="12"/>
  <c r="AA94" i="12"/>
  <c r="AC94" i="12"/>
  <c r="AD94" i="12"/>
  <c r="AE94" i="12"/>
  <c r="AF94" i="12"/>
  <c r="AA95" i="12"/>
  <c r="AC95" i="12"/>
  <c r="AD95" i="12"/>
  <c r="AE95" i="12"/>
  <c r="AF95" i="12"/>
  <c r="AA96" i="12"/>
  <c r="AC96" i="12"/>
  <c r="AD96" i="12"/>
  <c r="AE96" i="12"/>
  <c r="AF96" i="12"/>
  <c r="AA97" i="12"/>
  <c r="AC97" i="12"/>
  <c r="AD97" i="12"/>
  <c r="AE97" i="12"/>
  <c r="AF97" i="12"/>
  <c r="AA98" i="12"/>
  <c r="AC98" i="12"/>
  <c r="AD98" i="12"/>
  <c r="AE98" i="12"/>
  <c r="AF98" i="12"/>
  <c r="AA99" i="12"/>
  <c r="AC99" i="12"/>
  <c r="AD99" i="12"/>
  <c r="AE99" i="12"/>
  <c r="AF99" i="12"/>
  <c r="AA100" i="12"/>
  <c r="AC100" i="12"/>
  <c r="AD100" i="12"/>
  <c r="AE100" i="12"/>
  <c r="AF100" i="12"/>
  <c r="AA101" i="12"/>
  <c r="AC101" i="12"/>
  <c r="AD101" i="12"/>
  <c r="AE101" i="12"/>
  <c r="AF101" i="12"/>
  <c r="AA102" i="12"/>
  <c r="AC102" i="12"/>
  <c r="AD102" i="12"/>
  <c r="AE102" i="12"/>
  <c r="AF102" i="12"/>
  <c r="AA103" i="12"/>
  <c r="AC103" i="12"/>
  <c r="AD103" i="12"/>
  <c r="AE103" i="12"/>
  <c r="AF103" i="12"/>
  <c r="AA104" i="12"/>
  <c r="AC104" i="12"/>
  <c r="AD104" i="12"/>
  <c r="AE104" i="12"/>
  <c r="AF104" i="12"/>
  <c r="AA105" i="12"/>
  <c r="AC105" i="12"/>
  <c r="AD105" i="12"/>
  <c r="AE105" i="12"/>
  <c r="AF105" i="12"/>
  <c r="AA106" i="12"/>
  <c r="AC106" i="12"/>
  <c r="AD106" i="12"/>
  <c r="AE106" i="12"/>
  <c r="AF106" i="12"/>
  <c r="AA107" i="12"/>
  <c r="AC107" i="12"/>
  <c r="AD107" i="12"/>
  <c r="AE107" i="12"/>
  <c r="AF107" i="12"/>
  <c r="AA108" i="12"/>
  <c r="AC108" i="12"/>
  <c r="AD108" i="12"/>
  <c r="AE108" i="12"/>
  <c r="AF108" i="12"/>
  <c r="AA109" i="12"/>
  <c r="AC109" i="12"/>
  <c r="AD109" i="12"/>
  <c r="AE109" i="12"/>
  <c r="AF109" i="12"/>
  <c r="AA110" i="12"/>
  <c r="AC110" i="12"/>
  <c r="AD110" i="12"/>
  <c r="AE110" i="12"/>
  <c r="AF110" i="12"/>
  <c r="AA111" i="12"/>
  <c r="AC111" i="12"/>
  <c r="AD111" i="12"/>
  <c r="AE111" i="12"/>
  <c r="AF111" i="12"/>
  <c r="AA112" i="12"/>
  <c r="AC112" i="12"/>
  <c r="AD112" i="12"/>
  <c r="AE112" i="12"/>
  <c r="AF112" i="12"/>
  <c r="AA113" i="12"/>
  <c r="AC113" i="12"/>
  <c r="AD113" i="12"/>
  <c r="AE113" i="12"/>
  <c r="AF113" i="12"/>
  <c r="AA114" i="12"/>
  <c r="AC114" i="12"/>
  <c r="AD114" i="12"/>
  <c r="AE114" i="12"/>
  <c r="AF114" i="12"/>
  <c r="AA115" i="12"/>
  <c r="AC115" i="12"/>
  <c r="AD115" i="12"/>
  <c r="AE115" i="12"/>
  <c r="AF115" i="12"/>
  <c r="AA116" i="12"/>
  <c r="AC116" i="12"/>
  <c r="AD116" i="12"/>
  <c r="AE116" i="12"/>
  <c r="AF116" i="12"/>
  <c r="AA117" i="12"/>
  <c r="AC117" i="12"/>
  <c r="AD117" i="12"/>
  <c r="AE117" i="12"/>
  <c r="AF117" i="12"/>
  <c r="AA118" i="12"/>
  <c r="AC118" i="12"/>
  <c r="AD118" i="12"/>
  <c r="AE118" i="12"/>
  <c r="AF118" i="12"/>
  <c r="AA119" i="12"/>
  <c r="AC119" i="12"/>
  <c r="AD119" i="12"/>
  <c r="AE119" i="12"/>
  <c r="AF119" i="12"/>
  <c r="AA120" i="12"/>
  <c r="AC120" i="12"/>
  <c r="AD120" i="12"/>
  <c r="AE120" i="12"/>
  <c r="AF120" i="12"/>
  <c r="AA121" i="12"/>
  <c r="AC121" i="12"/>
  <c r="AD121" i="12"/>
  <c r="AE121" i="12"/>
  <c r="AF121" i="12"/>
  <c r="AA122" i="12"/>
  <c r="AC122" i="12"/>
  <c r="AD122" i="12"/>
  <c r="AE122" i="12"/>
  <c r="AF122" i="12"/>
  <c r="AA123" i="12"/>
  <c r="AC123" i="12"/>
  <c r="AD123" i="12"/>
  <c r="AE123" i="12"/>
  <c r="AF123" i="12"/>
  <c r="AA124" i="12"/>
  <c r="AC124" i="12"/>
  <c r="AD124" i="12"/>
  <c r="AE124" i="12"/>
  <c r="AF124" i="12"/>
  <c r="AA125" i="12"/>
  <c r="AC125" i="12"/>
  <c r="AD125" i="12"/>
  <c r="AE125" i="12"/>
  <c r="AF125" i="12"/>
  <c r="AA126" i="12"/>
  <c r="AC126" i="12"/>
  <c r="AD126" i="12"/>
  <c r="AE126" i="12"/>
  <c r="AF126" i="12"/>
  <c r="AA127" i="12"/>
  <c r="AC127" i="12"/>
  <c r="AD127" i="12"/>
  <c r="AE127" i="12"/>
  <c r="AF127" i="12"/>
  <c r="AA128" i="12"/>
  <c r="AC128" i="12"/>
  <c r="AD128" i="12"/>
  <c r="AE128" i="12"/>
  <c r="AF128" i="12"/>
  <c r="AA129" i="12"/>
  <c r="AC129" i="12"/>
  <c r="AD129" i="12"/>
  <c r="AE129" i="12"/>
  <c r="AF129" i="12"/>
  <c r="AA130" i="12"/>
  <c r="AC130" i="12"/>
  <c r="AD130" i="12"/>
  <c r="AE130" i="12"/>
  <c r="AF130" i="12"/>
  <c r="AA131" i="12"/>
  <c r="AC131" i="12"/>
  <c r="AD131" i="12"/>
  <c r="AE131" i="12"/>
  <c r="AF131" i="12"/>
  <c r="AA132" i="12"/>
  <c r="AC132" i="12"/>
  <c r="AD132" i="12"/>
  <c r="AE132" i="12"/>
  <c r="AF132" i="12"/>
  <c r="AA133" i="12"/>
  <c r="AC133" i="12"/>
  <c r="AD133" i="12"/>
  <c r="AE133" i="12"/>
  <c r="AF133" i="12"/>
  <c r="AA134" i="12"/>
  <c r="AC134" i="12"/>
  <c r="AD134" i="12"/>
  <c r="AE134" i="12"/>
  <c r="AF134" i="12"/>
  <c r="AA135" i="12"/>
  <c r="AC135" i="12"/>
  <c r="AD135" i="12"/>
  <c r="AE135" i="12"/>
  <c r="AF135" i="12"/>
  <c r="AA136" i="12"/>
  <c r="AC136" i="12"/>
  <c r="AD136" i="12"/>
  <c r="AE136" i="12"/>
  <c r="AF136" i="12"/>
  <c r="AA137" i="12"/>
  <c r="AC137" i="12"/>
  <c r="AD137" i="12"/>
  <c r="AE137" i="12"/>
  <c r="AF137" i="12"/>
  <c r="AA138" i="12"/>
  <c r="AC138" i="12"/>
  <c r="AD138" i="12"/>
  <c r="AE138" i="12"/>
  <c r="AF138" i="12"/>
  <c r="AA139" i="12"/>
  <c r="AC139" i="12"/>
  <c r="AD139" i="12"/>
  <c r="AE139" i="12"/>
  <c r="AF139" i="12"/>
  <c r="AA140" i="12"/>
  <c r="AC140" i="12"/>
  <c r="AD140" i="12"/>
  <c r="AE140" i="12"/>
  <c r="AF140" i="12"/>
  <c r="AA141" i="12"/>
  <c r="AC141" i="12"/>
  <c r="AD141" i="12"/>
  <c r="AE141" i="12"/>
  <c r="AF141" i="12"/>
  <c r="AA142" i="12"/>
  <c r="AC142" i="12"/>
  <c r="AD142" i="12"/>
  <c r="AE142" i="12"/>
  <c r="AF142" i="12"/>
  <c r="AA143" i="12"/>
  <c r="AC143" i="12"/>
  <c r="AD143" i="12"/>
  <c r="AE143" i="12"/>
  <c r="AF143" i="12"/>
  <c r="AA144" i="12"/>
  <c r="AC144" i="12"/>
  <c r="AD144" i="12"/>
  <c r="AE144" i="12"/>
  <c r="AF144" i="12"/>
  <c r="AA145" i="12"/>
  <c r="AC145" i="12"/>
  <c r="AD145" i="12"/>
  <c r="AE145" i="12"/>
  <c r="AF145" i="12"/>
  <c r="AA146" i="12"/>
  <c r="AC146" i="12"/>
  <c r="AD146" i="12"/>
  <c r="AE146" i="12"/>
  <c r="AF146" i="12"/>
  <c r="AA147" i="12"/>
  <c r="AC147" i="12"/>
  <c r="AD147" i="12"/>
  <c r="AE147" i="12"/>
  <c r="AF147" i="12"/>
  <c r="AA148" i="12"/>
  <c r="AC148" i="12"/>
  <c r="AD148" i="12"/>
  <c r="AE148" i="12"/>
  <c r="AF148" i="12"/>
  <c r="AA149" i="12"/>
  <c r="AC149" i="12"/>
  <c r="AD149" i="12"/>
  <c r="AE149" i="12"/>
  <c r="AF149" i="12"/>
  <c r="AA150" i="12"/>
  <c r="AC150" i="12"/>
  <c r="AD150" i="12"/>
  <c r="AE150" i="12"/>
  <c r="AF150" i="12"/>
  <c r="AA151" i="12"/>
  <c r="AC151" i="12"/>
  <c r="AD151" i="12"/>
  <c r="AE151" i="12"/>
  <c r="AF151" i="12"/>
  <c r="AA152" i="12"/>
  <c r="AC152" i="12"/>
  <c r="AD152" i="12"/>
  <c r="AE152" i="12"/>
  <c r="AF152" i="12"/>
  <c r="AA153" i="12"/>
  <c r="AC153" i="12"/>
  <c r="AD153" i="12"/>
  <c r="AE153" i="12"/>
  <c r="AF153" i="12"/>
  <c r="AA154" i="12"/>
  <c r="AC154" i="12"/>
  <c r="AD154" i="12"/>
  <c r="AE154" i="12"/>
  <c r="AF154" i="12"/>
  <c r="AA155" i="12"/>
  <c r="AC155" i="12"/>
  <c r="AD155" i="12"/>
  <c r="AE155" i="12"/>
  <c r="AF155" i="12"/>
  <c r="AA156" i="12"/>
  <c r="AC156" i="12"/>
  <c r="AD156" i="12"/>
  <c r="AE156" i="12"/>
  <c r="AF156" i="12"/>
  <c r="AA157" i="12"/>
  <c r="AC157" i="12"/>
  <c r="AD157" i="12"/>
  <c r="AE157" i="12"/>
  <c r="AF157" i="12"/>
  <c r="AA158" i="12"/>
  <c r="AC158" i="12"/>
  <c r="AD158" i="12"/>
  <c r="AE158" i="12"/>
  <c r="AF158" i="12"/>
  <c r="AA159" i="12"/>
  <c r="AC159" i="12"/>
  <c r="AD159" i="12"/>
  <c r="AE159" i="12"/>
  <c r="AF159" i="12"/>
  <c r="AA160" i="12"/>
  <c r="AC160" i="12"/>
  <c r="AD160" i="12"/>
  <c r="AE160" i="12"/>
  <c r="AF160" i="12"/>
  <c r="AA161" i="12"/>
  <c r="AC161" i="12"/>
  <c r="AD161" i="12"/>
  <c r="AE161" i="12"/>
  <c r="AF161" i="12"/>
  <c r="AA162" i="12"/>
  <c r="AC162" i="12"/>
  <c r="AD162" i="12"/>
  <c r="AE162" i="12"/>
  <c r="AF162" i="12"/>
  <c r="AA163" i="12"/>
  <c r="AC163" i="12"/>
  <c r="AD163" i="12"/>
  <c r="AE163" i="12"/>
  <c r="AF163" i="12"/>
  <c r="AA164" i="12"/>
  <c r="AC164" i="12"/>
  <c r="AD164" i="12"/>
  <c r="AE164" i="12"/>
  <c r="AF164" i="12"/>
  <c r="AA165" i="12"/>
  <c r="AC165" i="12"/>
  <c r="AD165" i="12"/>
  <c r="AE165" i="12"/>
  <c r="AF165" i="12"/>
  <c r="AA166" i="12"/>
  <c r="AC166" i="12"/>
  <c r="AD166" i="12"/>
  <c r="AE166" i="12"/>
  <c r="AF166" i="12"/>
  <c r="AA167" i="12"/>
  <c r="AC167" i="12"/>
  <c r="AD167" i="12"/>
  <c r="AE167" i="12"/>
  <c r="AF167" i="12"/>
  <c r="AA168" i="12"/>
  <c r="AC168" i="12"/>
  <c r="AD168" i="12"/>
  <c r="AE168" i="12"/>
  <c r="AF168" i="12"/>
  <c r="AA169" i="12"/>
  <c r="AC169" i="12"/>
  <c r="AD169" i="12"/>
  <c r="AE169" i="12"/>
  <c r="AF169" i="12"/>
  <c r="AA170" i="12"/>
  <c r="AC170" i="12"/>
  <c r="AD170" i="12"/>
  <c r="AE170" i="12"/>
  <c r="AF170" i="12"/>
  <c r="AA171" i="12"/>
  <c r="AC171" i="12"/>
  <c r="AD171" i="12"/>
  <c r="AE171" i="12"/>
  <c r="AF171" i="12"/>
  <c r="AA172" i="12"/>
  <c r="AC172" i="12"/>
  <c r="AD172" i="12"/>
  <c r="AE172" i="12"/>
  <c r="AF172" i="12"/>
  <c r="AA173" i="12"/>
  <c r="AC173" i="12"/>
  <c r="AD173" i="12"/>
  <c r="AE173" i="12"/>
  <c r="AF173" i="12"/>
  <c r="AA174" i="12"/>
  <c r="AC174" i="12"/>
  <c r="AD174" i="12"/>
  <c r="AE174" i="12"/>
  <c r="AF174" i="12"/>
  <c r="AA175" i="12"/>
  <c r="AC175" i="12"/>
  <c r="AD175" i="12"/>
  <c r="AE175" i="12"/>
  <c r="AF175" i="12"/>
  <c r="AA176" i="12"/>
  <c r="AC176" i="12"/>
  <c r="AD176" i="12"/>
  <c r="AE176" i="12"/>
  <c r="AF176" i="12"/>
  <c r="AA177" i="12"/>
  <c r="AC177" i="12"/>
  <c r="AD177" i="12"/>
  <c r="AE177" i="12"/>
  <c r="AF177" i="12"/>
  <c r="AA178" i="12"/>
  <c r="AC178" i="12"/>
  <c r="AD178" i="12"/>
  <c r="AE178" i="12"/>
  <c r="AF178" i="12"/>
  <c r="AA179" i="12"/>
  <c r="AC179" i="12"/>
  <c r="AD179" i="12"/>
  <c r="AE179" i="12"/>
  <c r="AF179" i="12"/>
  <c r="AA180" i="12"/>
  <c r="AC180" i="12"/>
  <c r="AD180" i="12"/>
  <c r="AE180" i="12"/>
  <c r="AF180" i="12"/>
  <c r="AA181" i="12"/>
  <c r="AC181" i="12"/>
  <c r="AD181" i="12"/>
  <c r="AE181" i="12"/>
  <c r="AF181" i="12"/>
  <c r="AA182" i="12"/>
  <c r="AC182" i="12"/>
  <c r="AD182" i="12"/>
  <c r="AE182" i="12"/>
  <c r="AF182" i="12"/>
  <c r="AA183" i="12"/>
  <c r="AC183" i="12"/>
  <c r="AD183" i="12"/>
  <c r="AE183" i="12"/>
  <c r="AF183" i="12"/>
  <c r="AA184" i="12"/>
  <c r="AC184" i="12"/>
  <c r="AD184" i="12"/>
  <c r="AE184" i="12"/>
  <c r="AF184" i="12"/>
  <c r="AA185" i="12"/>
  <c r="AC185" i="12"/>
  <c r="AD185" i="12"/>
  <c r="AE185" i="12"/>
  <c r="AF185" i="12"/>
  <c r="AA186" i="12"/>
  <c r="AC186" i="12"/>
  <c r="AD186" i="12"/>
  <c r="AE186" i="12"/>
  <c r="AF186" i="12"/>
  <c r="AA187" i="12"/>
  <c r="AC187" i="12"/>
  <c r="AD187" i="12"/>
  <c r="AE187" i="12"/>
  <c r="AF187" i="12"/>
  <c r="AA188" i="12"/>
  <c r="AC188" i="12"/>
  <c r="AD188" i="12"/>
  <c r="AE188" i="12"/>
  <c r="AF188" i="12"/>
  <c r="AA189" i="12"/>
  <c r="AC189" i="12"/>
  <c r="AD189" i="12"/>
  <c r="AE189" i="12"/>
  <c r="AF189" i="12"/>
  <c r="AA190" i="12"/>
  <c r="AC190" i="12"/>
  <c r="AD190" i="12"/>
  <c r="AE190" i="12"/>
  <c r="AF190" i="12"/>
  <c r="AA191" i="12"/>
  <c r="AC191" i="12"/>
  <c r="AD191" i="12"/>
  <c r="AE191" i="12"/>
  <c r="AF191" i="12"/>
  <c r="AA192" i="12"/>
  <c r="AC192" i="12"/>
  <c r="AD192" i="12"/>
  <c r="AE192" i="12"/>
  <c r="AF192" i="12"/>
  <c r="AA193" i="12"/>
  <c r="AC193" i="12"/>
  <c r="AD193" i="12"/>
  <c r="AE193" i="12"/>
  <c r="AF193" i="12"/>
  <c r="AA194" i="12"/>
  <c r="AC194" i="12"/>
  <c r="AD194" i="12"/>
  <c r="AE194" i="12"/>
  <c r="AF194" i="12"/>
  <c r="AA195" i="12"/>
  <c r="AC195" i="12"/>
  <c r="AD195" i="12"/>
  <c r="AE195" i="12"/>
  <c r="AF195" i="12"/>
  <c r="AA196" i="12"/>
  <c r="AC196" i="12"/>
  <c r="AD196" i="12"/>
  <c r="AE196" i="12"/>
  <c r="AF196" i="12"/>
  <c r="AA197" i="12"/>
  <c r="AC197" i="12"/>
  <c r="AD197" i="12"/>
  <c r="AE197" i="12"/>
  <c r="AF197" i="12"/>
  <c r="AA198" i="12"/>
  <c r="AC198" i="12"/>
  <c r="AD198" i="12"/>
  <c r="AE198" i="12"/>
  <c r="AF198" i="12"/>
  <c r="AA199" i="12"/>
  <c r="AC199" i="12"/>
  <c r="AD199" i="12"/>
  <c r="AE199" i="12"/>
  <c r="AF199" i="12"/>
  <c r="AA1" i="12"/>
  <c r="AC1" i="12"/>
  <c r="AD1" i="12"/>
  <c r="AE1" i="12"/>
  <c r="AF1" i="12"/>
  <c r="C185" i="5"/>
  <c r="D185" i="5"/>
  <c r="R205" i="13" l="1"/>
  <c r="F185" i="5"/>
  <c r="G185" i="5"/>
  <c r="B3" i="12"/>
  <c r="S205" i="13"/>
  <c r="C31" i="12"/>
  <c r="A22" i="12"/>
  <c r="C30" i="12"/>
  <c r="C28" i="12"/>
  <c r="C26" i="12"/>
  <c r="C25" i="12"/>
  <c r="C23" i="12"/>
  <c r="D31" i="12"/>
  <c r="D30" i="12"/>
  <c r="D29" i="12"/>
  <c r="D28" i="12"/>
  <c r="D27" i="12"/>
  <c r="D26" i="12"/>
  <c r="D25" i="12"/>
  <c r="D24" i="12"/>
  <c r="D23" i="12"/>
  <c r="D22" i="12"/>
  <c r="C29" i="12"/>
  <c r="C27" i="12"/>
  <c r="C24" i="12"/>
  <c r="C22" i="12"/>
  <c r="B31" i="12"/>
  <c r="B30" i="12"/>
  <c r="B29" i="12"/>
  <c r="B28" i="12"/>
  <c r="B27" i="12"/>
  <c r="B26" i="12"/>
  <c r="B25" i="12"/>
  <c r="B24" i="12"/>
  <c r="B23" i="12"/>
  <c r="B22" i="12"/>
  <c r="A31" i="12"/>
  <c r="A30" i="12"/>
  <c r="A29" i="12"/>
  <c r="A28" i="12"/>
  <c r="A27" i="12"/>
  <c r="A26" i="12"/>
  <c r="A25" i="12"/>
  <c r="A24" i="12"/>
  <c r="A23" i="12"/>
  <c r="D4" i="12"/>
  <c r="B7" i="12"/>
  <c r="B9" i="12"/>
  <c r="D6" i="12"/>
  <c r="A4" i="12"/>
  <c r="B21" i="12"/>
  <c r="B19" i="12"/>
  <c r="B17" i="12"/>
  <c r="B15" i="12"/>
  <c r="B13" i="12"/>
  <c r="B11" i="12"/>
  <c r="D20" i="12"/>
  <c r="D18" i="12"/>
  <c r="D16" i="12"/>
  <c r="D14" i="12"/>
  <c r="D12" i="12"/>
  <c r="D10" i="12"/>
  <c r="D8" i="12"/>
  <c r="B20" i="12"/>
  <c r="B18" i="12"/>
  <c r="B16" i="12"/>
  <c r="B14" i="12"/>
  <c r="B12" i="12"/>
  <c r="B10" i="12"/>
  <c r="B8" i="12"/>
  <c r="D5" i="12"/>
  <c r="B6" i="12"/>
  <c r="D21" i="12"/>
  <c r="D19" i="12"/>
  <c r="D17" i="12"/>
  <c r="D15" i="12"/>
  <c r="D13" i="12"/>
  <c r="D11" i="12"/>
  <c r="D9" i="12"/>
  <c r="D7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B5" i="12"/>
  <c r="B4" i="12"/>
  <c r="A3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D3" i="12"/>
  <c r="C3" i="1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K6" i="8" s="1"/>
  <c r="D35" i="5"/>
  <c r="K7" i="8" s="1"/>
  <c r="D36" i="5"/>
  <c r="K8" i="8" s="1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3" i="5"/>
  <c r="D74" i="5"/>
  <c r="D75" i="5"/>
  <c r="D76" i="5"/>
  <c r="D77" i="5"/>
  <c r="D78" i="5"/>
  <c r="D79" i="5"/>
  <c r="D81" i="5"/>
  <c r="D82" i="5"/>
  <c r="D83" i="5"/>
  <c r="D84" i="5"/>
  <c r="D85" i="5"/>
  <c r="D86" i="5"/>
  <c r="D87" i="5"/>
  <c r="D88" i="5"/>
  <c r="D89" i="5"/>
  <c r="D90" i="5"/>
  <c r="D91" i="5"/>
  <c r="K20" i="8" s="1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K30" i="8" s="1"/>
  <c r="D132" i="5"/>
  <c r="K18" i="8" s="1"/>
  <c r="D133" i="5"/>
  <c r="K19" i="8" s="1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S96" i="13"/>
  <c r="D177" i="5"/>
  <c r="D178" i="5"/>
  <c r="D179" i="5"/>
  <c r="D180" i="5"/>
  <c r="D181" i="5"/>
  <c r="D182" i="5"/>
  <c r="D183" i="5"/>
  <c r="D184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3" i="5"/>
  <c r="S74" i="13" s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J6" i="8" s="1"/>
  <c r="C35" i="5"/>
  <c r="J7" i="8" s="1"/>
  <c r="C36" i="5"/>
  <c r="J8" i="8" s="1"/>
  <c r="C38" i="5"/>
  <c r="S158" i="13" s="1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3" i="5"/>
  <c r="C74" i="5"/>
  <c r="C75" i="5"/>
  <c r="C76" i="5"/>
  <c r="C77" i="5"/>
  <c r="C78" i="5"/>
  <c r="C79" i="5"/>
  <c r="C81" i="5"/>
  <c r="C82" i="5"/>
  <c r="C83" i="5"/>
  <c r="C84" i="5"/>
  <c r="C85" i="5"/>
  <c r="C86" i="5"/>
  <c r="C87" i="5"/>
  <c r="C88" i="5"/>
  <c r="C89" i="5"/>
  <c r="C90" i="5"/>
  <c r="C91" i="5"/>
  <c r="J20" i="8" s="1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8" i="5"/>
  <c r="C130" i="5"/>
  <c r="C131" i="5"/>
  <c r="J30" i="8" s="1"/>
  <c r="C132" i="5"/>
  <c r="J18" i="8" s="1"/>
  <c r="C133" i="5"/>
  <c r="J19" i="8" s="1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7" i="5"/>
  <c r="C178" i="5"/>
  <c r="C179" i="5"/>
  <c r="C180" i="5"/>
  <c r="C181" i="5"/>
  <c r="C182" i="5"/>
  <c r="C183" i="5"/>
  <c r="C184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4" i="5"/>
  <c r="C5" i="5"/>
  <c r="C6" i="5"/>
  <c r="C7" i="5"/>
  <c r="C8" i="5"/>
  <c r="C9" i="5"/>
  <c r="C10" i="5"/>
  <c r="C11" i="5"/>
  <c r="C12" i="5"/>
  <c r="C13" i="5"/>
  <c r="C3" i="5"/>
  <c r="R74" i="13" s="1"/>
  <c r="B5" i="8"/>
  <c r="AB3" i="12" s="1"/>
  <c r="B6" i="8"/>
  <c r="AB4" i="12" s="1"/>
  <c r="B7" i="8"/>
  <c r="AB5" i="12" s="1"/>
  <c r="B8" i="8"/>
  <c r="AB6" i="12" s="1"/>
  <c r="B9" i="8"/>
  <c r="AB7" i="12" s="1"/>
  <c r="B10" i="8"/>
  <c r="AB8" i="12" s="1"/>
  <c r="B11" i="8"/>
  <c r="AB9" i="12" s="1"/>
  <c r="B12" i="8"/>
  <c r="AB10" i="12" s="1"/>
  <c r="B13" i="8"/>
  <c r="AB11" i="12" s="1"/>
  <c r="B14" i="8"/>
  <c r="AB12" i="12" s="1"/>
  <c r="B15" i="8"/>
  <c r="AB13" i="12" s="1"/>
  <c r="B16" i="8"/>
  <c r="AB14" i="12" s="1"/>
  <c r="B17" i="8"/>
  <c r="AB15" i="12" s="1"/>
  <c r="B18" i="8"/>
  <c r="AB16" i="12" s="1"/>
  <c r="B19" i="8"/>
  <c r="AB17" i="12" s="1"/>
  <c r="B20" i="8"/>
  <c r="AB18" i="12" s="1"/>
  <c r="B21" i="8"/>
  <c r="AB19" i="12" s="1"/>
  <c r="B22" i="8"/>
  <c r="AB20" i="12" s="1"/>
  <c r="B23" i="8"/>
  <c r="AB21" i="12" s="1"/>
  <c r="B24" i="8"/>
  <c r="AB22" i="12" s="1"/>
  <c r="B25" i="8"/>
  <c r="AB23" i="12" s="1"/>
  <c r="B26" i="8"/>
  <c r="AB24" i="12" s="1"/>
  <c r="B27" i="8"/>
  <c r="AB25" i="12" s="1"/>
  <c r="B28" i="8"/>
  <c r="AB26" i="12" s="1"/>
  <c r="B29" i="8"/>
  <c r="AB27" i="12" s="1"/>
  <c r="B30" i="8"/>
  <c r="AB28" i="12" s="1"/>
  <c r="B31" i="8"/>
  <c r="AB29" i="12" s="1"/>
  <c r="B32" i="8"/>
  <c r="AB30" i="12" s="1"/>
  <c r="B33" i="8"/>
  <c r="AB31" i="12" s="1"/>
  <c r="B34" i="8"/>
  <c r="B35" i="8"/>
  <c r="AB32" i="12" s="1"/>
  <c r="B36" i="8"/>
  <c r="AB33" i="12" s="1"/>
  <c r="B37" i="8"/>
  <c r="AB34" i="12" s="1"/>
  <c r="B38" i="8"/>
  <c r="AB35" i="12" s="1"/>
  <c r="B39" i="8"/>
  <c r="AB36" i="12" s="1"/>
  <c r="B40" i="8"/>
  <c r="AB37" i="12" s="1"/>
  <c r="B41" i="8"/>
  <c r="AB38" i="12" s="1"/>
  <c r="B42" i="8"/>
  <c r="AB39" i="12" s="1"/>
  <c r="B43" i="8"/>
  <c r="AB40" i="12" s="1"/>
  <c r="B44" i="8"/>
  <c r="AB41" i="12" s="1"/>
  <c r="B45" i="8"/>
  <c r="AB42" i="12" s="1"/>
  <c r="B46" i="8"/>
  <c r="AB43" i="12" s="1"/>
  <c r="B47" i="8"/>
  <c r="AB44" i="12" s="1"/>
  <c r="B48" i="8"/>
  <c r="AB45" i="12" s="1"/>
  <c r="B49" i="8"/>
  <c r="AB46" i="12" s="1"/>
  <c r="B50" i="8"/>
  <c r="AB47" i="12" s="1"/>
  <c r="B51" i="8"/>
  <c r="AB48" i="12" s="1"/>
  <c r="B52" i="8"/>
  <c r="AB49" i="12" s="1"/>
  <c r="B53" i="8"/>
  <c r="AB50" i="12" s="1"/>
  <c r="B54" i="8"/>
  <c r="AB51" i="12" s="1"/>
  <c r="B55" i="8"/>
  <c r="AB52" i="12" s="1"/>
  <c r="B56" i="8"/>
  <c r="AB53" i="12" s="1"/>
  <c r="B57" i="8"/>
  <c r="AB54" i="12" s="1"/>
  <c r="B58" i="8"/>
  <c r="AB55" i="12" s="1"/>
  <c r="B59" i="8"/>
  <c r="AB56" i="12" s="1"/>
  <c r="B60" i="8"/>
  <c r="AB57" i="12" s="1"/>
  <c r="B61" i="8"/>
  <c r="AB58" i="12" s="1"/>
  <c r="B62" i="8"/>
  <c r="AB59" i="12" s="1"/>
  <c r="B63" i="8"/>
  <c r="AB60" i="12" s="1"/>
  <c r="B64" i="8"/>
  <c r="AB61" i="12" s="1"/>
  <c r="B65" i="8"/>
  <c r="AB62" i="12" s="1"/>
  <c r="B66" i="8"/>
  <c r="AB63" i="12" s="1"/>
  <c r="B67" i="8"/>
  <c r="AB64" i="12" s="1"/>
  <c r="B68" i="8"/>
  <c r="AB65" i="12" s="1"/>
  <c r="B69" i="8"/>
  <c r="AB66" i="12" s="1"/>
  <c r="B70" i="8"/>
  <c r="AB67" i="12" s="1"/>
  <c r="B71" i="8"/>
  <c r="AB68" i="12" s="1"/>
  <c r="B72" i="8"/>
  <c r="AB69" i="12" s="1"/>
  <c r="B73" i="8"/>
  <c r="AB70" i="12" s="1"/>
  <c r="B74" i="8"/>
  <c r="AB71" i="12" s="1"/>
  <c r="B75" i="8"/>
  <c r="AB72" i="12" s="1"/>
  <c r="B76" i="8"/>
  <c r="AB73" i="12" s="1"/>
  <c r="B77" i="8"/>
  <c r="AB74" i="12" s="1"/>
  <c r="B78" i="8"/>
  <c r="AB75" i="12" s="1"/>
  <c r="B79" i="8"/>
  <c r="AB76" i="12" s="1"/>
  <c r="B80" i="8"/>
  <c r="AB77" i="12" s="1"/>
  <c r="B81" i="8"/>
  <c r="AB78" i="12" s="1"/>
  <c r="B82" i="8"/>
  <c r="AB79" i="12" s="1"/>
  <c r="B83" i="8"/>
  <c r="AB80" i="12" s="1"/>
  <c r="B84" i="8"/>
  <c r="AB81" i="12" s="1"/>
  <c r="B85" i="8"/>
  <c r="AB82" i="12" s="1"/>
  <c r="B86" i="8"/>
  <c r="AB83" i="12" s="1"/>
  <c r="B87" i="8"/>
  <c r="AB84" i="12" s="1"/>
  <c r="B88" i="8"/>
  <c r="AB85" i="12" s="1"/>
  <c r="B89" i="8"/>
  <c r="AB86" i="12" s="1"/>
  <c r="B90" i="8"/>
  <c r="AB87" i="12" s="1"/>
  <c r="B91" i="8"/>
  <c r="AB88" i="12" s="1"/>
  <c r="B92" i="8"/>
  <c r="AB89" i="12" s="1"/>
  <c r="B93" i="8"/>
  <c r="AB90" i="12" s="1"/>
  <c r="B94" i="8"/>
  <c r="AB91" i="12" s="1"/>
  <c r="B95" i="8"/>
  <c r="AB92" i="12" s="1"/>
  <c r="B96" i="8"/>
  <c r="AB93" i="12" s="1"/>
  <c r="B97" i="8"/>
  <c r="AB94" i="12" s="1"/>
  <c r="B98" i="8"/>
  <c r="AB95" i="12" s="1"/>
  <c r="B99" i="8"/>
  <c r="AB96" i="12" s="1"/>
  <c r="B100" i="8"/>
  <c r="AB97" i="12" s="1"/>
  <c r="B101" i="8"/>
  <c r="AB98" i="12" s="1"/>
  <c r="B102" i="8"/>
  <c r="AB99" i="12" s="1"/>
  <c r="B103" i="8"/>
  <c r="AB100" i="12" s="1"/>
  <c r="B104" i="8"/>
  <c r="AB101" i="12" s="1"/>
  <c r="B105" i="8"/>
  <c r="AB102" i="12" s="1"/>
  <c r="B106" i="8"/>
  <c r="AB103" i="12" s="1"/>
  <c r="B107" i="8"/>
  <c r="AB104" i="12" s="1"/>
  <c r="B108" i="8"/>
  <c r="AB105" i="12" s="1"/>
  <c r="B109" i="8"/>
  <c r="AB106" i="12" s="1"/>
  <c r="B110" i="8"/>
  <c r="AB107" i="12" s="1"/>
  <c r="B111" i="8"/>
  <c r="AB108" i="12" s="1"/>
  <c r="B112" i="8"/>
  <c r="AB109" i="12" s="1"/>
  <c r="B113" i="8"/>
  <c r="AB110" i="12" s="1"/>
  <c r="B114" i="8"/>
  <c r="AB111" i="12" s="1"/>
  <c r="B115" i="8"/>
  <c r="AB112" i="12" s="1"/>
  <c r="B116" i="8"/>
  <c r="AB113" i="12" s="1"/>
  <c r="B117" i="8"/>
  <c r="AB114" i="12" s="1"/>
  <c r="B118" i="8"/>
  <c r="AB115" i="12" s="1"/>
  <c r="B119" i="8"/>
  <c r="AB116" i="12" s="1"/>
  <c r="B120" i="8"/>
  <c r="AB117" i="12" s="1"/>
  <c r="B121" i="8"/>
  <c r="AB118" i="12" s="1"/>
  <c r="B122" i="8"/>
  <c r="AB119" i="12" s="1"/>
  <c r="B123" i="8"/>
  <c r="AB120" i="12" s="1"/>
  <c r="B124" i="8"/>
  <c r="AB121" i="12" s="1"/>
  <c r="B125" i="8"/>
  <c r="AB122" i="12" s="1"/>
  <c r="B126" i="8"/>
  <c r="AB123" i="12" s="1"/>
  <c r="B127" i="8"/>
  <c r="AB124" i="12" s="1"/>
  <c r="B128" i="8"/>
  <c r="AB125" i="12" s="1"/>
  <c r="B129" i="8"/>
  <c r="AB126" i="12" s="1"/>
  <c r="B130" i="8"/>
  <c r="AB127" i="12" s="1"/>
  <c r="B131" i="8"/>
  <c r="AB128" i="12" s="1"/>
  <c r="B132" i="8"/>
  <c r="AB129" i="12" s="1"/>
  <c r="B133" i="8"/>
  <c r="AB130" i="12" s="1"/>
  <c r="B134" i="8"/>
  <c r="AB131" i="12" s="1"/>
  <c r="B135" i="8"/>
  <c r="AB132" i="12" s="1"/>
  <c r="B136" i="8"/>
  <c r="AB133" i="12" s="1"/>
  <c r="B137" i="8"/>
  <c r="AB134" i="12" s="1"/>
  <c r="B138" i="8"/>
  <c r="AB135" i="12" s="1"/>
  <c r="B139" i="8"/>
  <c r="AB136" i="12" s="1"/>
  <c r="B140" i="8"/>
  <c r="AB137" i="12" s="1"/>
  <c r="B141" i="8"/>
  <c r="AB138" i="12" s="1"/>
  <c r="B142" i="8"/>
  <c r="AB139" i="12" s="1"/>
  <c r="B143" i="8"/>
  <c r="AB140" i="12" s="1"/>
  <c r="B144" i="8"/>
  <c r="AB141" i="12" s="1"/>
  <c r="B145" i="8"/>
  <c r="AB142" i="12" s="1"/>
  <c r="B146" i="8"/>
  <c r="AB143" i="12" s="1"/>
  <c r="B147" i="8"/>
  <c r="AB144" i="12" s="1"/>
  <c r="B148" i="8"/>
  <c r="AB145" i="12" s="1"/>
  <c r="B149" i="8"/>
  <c r="AB146" i="12" s="1"/>
  <c r="B150" i="8"/>
  <c r="AB147" i="12" s="1"/>
  <c r="B151" i="8"/>
  <c r="AB148" i="12" s="1"/>
  <c r="B152" i="8"/>
  <c r="AB149" i="12" s="1"/>
  <c r="B153" i="8"/>
  <c r="AB150" i="12" s="1"/>
  <c r="B154" i="8"/>
  <c r="AB151" i="12" s="1"/>
  <c r="B155" i="8"/>
  <c r="AB152" i="12" s="1"/>
  <c r="B156" i="8"/>
  <c r="AB153" i="12" s="1"/>
  <c r="B157" i="8"/>
  <c r="AB154" i="12" s="1"/>
  <c r="B158" i="8"/>
  <c r="AB155" i="12" s="1"/>
  <c r="B159" i="8"/>
  <c r="AB156" i="12" s="1"/>
  <c r="B160" i="8"/>
  <c r="AB157" i="12" s="1"/>
  <c r="B161" i="8"/>
  <c r="AB158" i="12" s="1"/>
  <c r="B162" i="8"/>
  <c r="AB159" i="12" s="1"/>
  <c r="B163" i="8"/>
  <c r="AB160" i="12" s="1"/>
  <c r="B164" i="8"/>
  <c r="AB161" i="12" s="1"/>
  <c r="B165" i="8"/>
  <c r="AB162" i="12" s="1"/>
  <c r="B166" i="8"/>
  <c r="AB163" i="12" s="1"/>
  <c r="B167" i="8"/>
  <c r="AB164" i="12" s="1"/>
  <c r="B168" i="8"/>
  <c r="AB165" i="12" s="1"/>
  <c r="B169" i="8"/>
  <c r="AB166" i="12" s="1"/>
  <c r="B170" i="8"/>
  <c r="AB167" i="12" s="1"/>
  <c r="B171" i="8"/>
  <c r="AB168" i="12" s="1"/>
  <c r="B172" i="8"/>
  <c r="AB169" i="12" s="1"/>
  <c r="B173" i="8"/>
  <c r="AB170" i="12" s="1"/>
  <c r="B174" i="8"/>
  <c r="AB171" i="12" s="1"/>
  <c r="B175" i="8"/>
  <c r="AB172" i="12" s="1"/>
  <c r="B176" i="8"/>
  <c r="AB173" i="12" s="1"/>
  <c r="B177" i="8"/>
  <c r="AB174" i="12" s="1"/>
  <c r="B178" i="8"/>
  <c r="AB175" i="12" s="1"/>
  <c r="B179" i="8"/>
  <c r="AB176" i="12" s="1"/>
  <c r="B180" i="8"/>
  <c r="AB177" i="12" s="1"/>
  <c r="B181" i="8"/>
  <c r="AB178" i="12" s="1"/>
  <c r="B182" i="8"/>
  <c r="AB179" i="12" s="1"/>
  <c r="B183" i="8"/>
  <c r="AB180" i="12" s="1"/>
  <c r="B184" i="8"/>
  <c r="AB181" i="12" s="1"/>
  <c r="B185" i="8"/>
  <c r="AB182" i="12" s="1"/>
  <c r="B186" i="8"/>
  <c r="AB183" i="12" s="1"/>
  <c r="B187" i="8"/>
  <c r="AB184" i="12" s="1"/>
  <c r="B188" i="8"/>
  <c r="AB185" i="12" s="1"/>
  <c r="B189" i="8"/>
  <c r="AB186" i="12" s="1"/>
  <c r="B190" i="8"/>
  <c r="AB187" i="12" s="1"/>
  <c r="B191" i="8"/>
  <c r="AB188" i="12" s="1"/>
  <c r="B192" i="8"/>
  <c r="AB189" i="12" s="1"/>
  <c r="B193" i="8"/>
  <c r="AB190" i="12" s="1"/>
  <c r="B194" i="8"/>
  <c r="AB191" i="12" s="1"/>
  <c r="B195" i="8"/>
  <c r="AB192" i="12" s="1"/>
  <c r="B196" i="8"/>
  <c r="AB193" i="12" s="1"/>
  <c r="B197" i="8"/>
  <c r="AB194" i="12" s="1"/>
  <c r="B198" i="8"/>
  <c r="AB195" i="12" s="1"/>
  <c r="B199" i="8"/>
  <c r="AB196" i="12" s="1"/>
  <c r="AB197" i="12"/>
  <c r="AB198" i="12"/>
  <c r="AB199" i="12"/>
  <c r="B4" i="8"/>
  <c r="AB2" i="12" s="1"/>
  <c r="B3" i="8"/>
  <c r="AB1" i="12" s="1"/>
  <c r="J33" i="8" l="1"/>
  <c r="F133" i="13" s="1"/>
  <c r="G133" i="13" s="1"/>
  <c r="K36" i="8"/>
  <c r="E177" i="13" s="1"/>
  <c r="J11" i="8"/>
  <c r="F117" i="13" s="1"/>
  <c r="K26" i="8"/>
  <c r="E172" i="13" s="1"/>
  <c r="J23" i="8"/>
  <c r="F132" i="13" s="1"/>
  <c r="K14" i="8"/>
  <c r="E160" i="13" s="1"/>
  <c r="E74" i="13"/>
  <c r="E205" i="13"/>
  <c r="G205" i="13" s="1"/>
  <c r="R154" i="13"/>
  <c r="F205" i="5"/>
  <c r="G205" i="5"/>
  <c r="S63" i="13"/>
  <c r="F197" i="5"/>
  <c r="G197" i="5"/>
  <c r="R203" i="13"/>
  <c r="F189" i="5"/>
  <c r="G189" i="5"/>
  <c r="S53" i="13"/>
  <c r="F180" i="5"/>
  <c r="G180" i="5"/>
  <c r="S51" i="13"/>
  <c r="F168" i="5"/>
  <c r="G168" i="5"/>
  <c r="S87" i="13"/>
  <c r="G160" i="5"/>
  <c r="F160" i="5"/>
  <c r="R150" i="13"/>
  <c r="F152" i="5"/>
  <c r="G152" i="5"/>
  <c r="S41" i="13"/>
  <c r="G144" i="5"/>
  <c r="F144" i="5"/>
  <c r="R145" i="13"/>
  <c r="F136" i="5"/>
  <c r="G136" i="5"/>
  <c r="S34" i="13"/>
  <c r="G128" i="5"/>
  <c r="F128" i="5"/>
  <c r="S32" i="13"/>
  <c r="F120" i="5"/>
  <c r="G120" i="5"/>
  <c r="R196" i="13"/>
  <c r="G112" i="5"/>
  <c r="F112" i="5"/>
  <c r="R188" i="13"/>
  <c r="F104" i="5"/>
  <c r="G104" i="5"/>
  <c r="S29" i="13"/>
  <c r="G96" i="5"/>
  <c r="F96" i="5"/>
  <c r="R139" i="13"/>
  <c r="F88" i="5"/>
  <c r="G88" i="5"/>
  <c r="R174" i="13"/>
  <c r="G79" i="5"/>
  <c r="F79" i="5"/>
  <c r="R165" i="13"/>
  <c r="G70" i="5"/>
  <c r="F70" i="5"/>
  <c r="R127" i="13"/>
  <c r="G62" i="5"/>
  <c r="F62" i="5"/>
  <c r="S25" i="13"/>
  <c r="G54" i="5"/>
  <c r="F54" i="5"/>
  <c r="R161" i="13"/>
  <c r="G46" i="5"/>
  <c r="F46" i="5"/>
  <c r="R158" i="13"/>
  <c r="E158" i="13" s="1"/>
  <c r="G38" i="5"/>
  <c r="F38" i="5"/>
  <c r="S23" i="13"/>
  <c r="G29" i="5"/>
  <c r="F29" i="5"/>
  <c r="S21" i="13"/>
  <c r="G21" i="5"/>
  <c r="F21" i="5"/>
  <c r="S13" i="13"/>
  <c r="G13" i="5"/>
  <c r="F13" i="5"/>
  <c r="S5" i="13"/>
  <c r="G5" i="5"/>
  <c r="F5" i="5"/>
  <c r="S66" i="13"/>
  <c r="F200" i="5"/>
  <c r="G200" i="5"/>
  <c r="S62" i="13"/>
  <c r="F196" i="5"/>
  <c r="G196" i="5"/>
  <c r="S56" i="13"/>
  <c r="F188" i="5"/>
  <c r="G188" i="5"/>
  <c r="R107" i="13"/>
  <c r="G179" i="5"/>
  <c r="F179" i="5"/>
  <c r="S52" i="13"/>
  <c r="G171" i="5"/>
  <c r="F171" i="5"/>
  <c r="S50" i="13"/>
  <c r="G163" i="5"/>
  <c r="F163" i="5"/>
  <c r="S46" i="13"/>
  <c r="G155" i="5"/>
  <c r="F155" i="5"/>
  <c r="S86" i="13"/>
  <c r="G147" i="5"/>
  <c r="F147" i="5"/>
  <c r="S37" i="13"/>
  <c r="G139" i="5"/>
  <c r="F139" i="5"/>
  <c r="G131" i="5"/>
  <c r="F131" i="5"/>
  <c r="S80" i="13"/>
  <c r="G123" i="5"/>
  <c r="F123" i="5"/>
  <c r="S30" i="13"/>
  <c r="G115" i="5"/>
  <c r="F115" i="5"/>
  <c r="R191" i="13"/>
  <c r="G107" i="5"/>
  <c r="F107" i="5"/>
  <c r="R183" i="13"/>
  <c r="G99" i="5"/>
  <c r="F99" i="5"/>
  <c r="G91" i="5"/>
  <c r="F91" i="5"/>
  <c r="R175" i="13"/>
  <c r="G83" i="5"/>
  <c r="F83" i="5"/>
  <c r="R169" i="13"/>
  <c r="F74" i="5"/>
  <c r="G74" i="5"/>
  <c r="R130" i="13"/>
  <c r="G65" i="5"/>
  <c r="F65" i="5"/>
  <c r="R126" i="13"/>
  <c r="G61" i="5"/>
  <c r="F61" i="5"/>
  <c r="R123" i="13"/>
  <c r="G57" i="5"/>
  <c r="F57" i="5"/>
  <c r="R122" i="13"/>
  <c r="G53" i="5"/>
  <c r="F53" i="5"/>
  <c r="R162" i="13"/>
  <c r="G49" i="5"/>
  <c r="F49" i="5"/>
  <c r="R119" i="13"/>
  <c r="G45" i="5"/>
  <c r="F45" i="5"/>
  <c r="R160" i="13"/>
  <c r="G41" i="5"/>
  <c r="F41" i="5"/>
  <c r="F36" i="5"/>
  <c r="G36" i="5"/>
  <c r="R115" i="13"/>
  <c r="G32" i="5"/>
  <c r="F32" i="5"/>
  <c r="S75" i="13"/>
  <c r="F28" i="5"/>
  <c r="G28" i="5"/>
  <c r="R110" i="13"/>
  <c r="F24" i="5"/>
  <c r="G24" i="5"/>
  <c r="S20" i="13"/>
  <c r="F20" i="5"/>
  <c r="G20" i="5"/>
  <c r="S16" i="13"/>
  <c r="G16" i="5"/>
  <c r="F16" i="5"/>
  <c r="S12" i="13"/>
  <c r="F12" i="5"/>
  <c r="G12" i="5"/>
  <c r="S8" i="13"/>
  <c r="F8" i="5"/>
  <c r="G8" i="5"/>
  <c r="S4" i="13"/>
  <c r="F4" i="5"/>
  <c r="G4" i="5"/>
  <c r="S99" i="13"/>
  <c r="G211" i="5"/>
  <c r="F211" i="5"/>
  <c r="S72" i="13"/>
  <c r="G207" i="5"/>
  <c r="F207" i="5"/>
  <c r="S69" i="13"/>
  <c r="G203" i="5"/>
  <c r="F203" i="5"/>
  <c r="S65" i="13"/>
  <c r="G199" i="5"/>
  <c r="F199" i="5"/>
  <c r="S61" i="13"/>
  <c r="G195" i="5"/>
  <c r="F195" i="5"/>
  <c r="S57" i="13"/>
  <c r="G191" i="5"/>
  <c r="F191" i="5"/>
  <c r="S98" i="13"/>
  <c r="G187" i="5"/>
  <c r="F187" i="5"/>
  <c r="S97" i="13"/>
  <c r="F182" i="5"/>
  <c r="G182" i="5"/>
  <c r="R202" i="13"/>
  <c r="F178" i="5"/>
  <c r="G178" i="5"/>
  <c r="S94" i="13"/>
  <c r="F174" i="5"/>
  <c r="G174" i="5"/>
  <c r="R201" i="13"/>
  <c r="F170" i="5"/>
  <c r="G170" i="5"/>
  <c r="S90" i="13"/>
  <c r="G166" i="5"/>
  <c r="F166" i="5"/>
  <c r="S49" i="13"/>
  <c r="F162" i="5"/>
  <c r="G162" i="5"/>
  <c r="S47" i="13"/>
  <c r="G158" i="5"/>
  <c r="F158" i="5"/>
  <c r="S45" i="13"/>
  <c r="F154" i="5"/>
  <c r="G154" i="5"/>
  <c r="R149" i="13"/>
  <c r="G150" i="5"/>
  <c r="F150" i="5"/>
  <c r="S85" i="13"/>
  <c r="F146" i="5"/>
  <c r="G146" i="5"/>
  <c r="S39" i="13"/>
  <c r="G142" i="5"/>
  <c r="F142" i="5"/>
  <c r="R147" i="13"/>
  <c r="F138" i="5"/>
  <c r="G138" i="5"/>
  <c r="R143" i="13"/>
  <c r="G134" i="5"/>
  <c r="F134" i="5"/>
  <c r="S36" i="13"/>
  <c r="F130" i="5"/>
  <c r="G130" i="5"/>
  <c r="S83" i="13"/>
  <c r="G126" i="5"/>
  <c r="F126" i="5"/>
  <c r="S79" i="13"/>
  <c r="F122" i="5"/>
  <c r="G122" i="5"/>
  <c r="R141" i="13"/>
  <c r="G118" i="5"/>
  <c r="F118" i="5"/>
  <c r="R198" i="13"/>
  <c r="F114" i="5"/>
  <c r="G114" i="5"/>
  <c r="R194" i="13"/>
  <c r="G110" i="5"/>
  <c r="F110" i="5"/>
  <c r="R190" i="13"/>
  <c r="F106" i="5"/>
  <c r="G106" i="5"/>
  <c r="R186" i="13"/>
  <c r="G102" i="5"/>
  <c r="F102" i="5"/>
  <c r="R182" i="13"/>
  <c r="F98" i="5"/>
  <c r="G98" i="5"/>
  <c r="R140" i="13"/>
  <c r="G94" i="5"/>
  <c r="F94" i="5"/>
  <c r="R178" i="13"/>
  <c r="F90" i="5"/>
  <c r="G90" i="5"/>
  <c r="R137" i="13"/>
  <c r="G86" i="5"/>
  <c r="F86" i="5"/>
  <c r="R135" i="13"/>
  <c r="F82" i="5"/>
  <c r="G82" i="5"/>
  <c r="R172" i="13"/>
  <c r="G77" i="5"/>
  <c r="F77" i="5"/>
  <c r="R168" i="13"/>
  <c r="G73" i="5"/>
  <c r="F73" i="5"/>
  <c r="R133" i="13"/>
  <c r="F68" i="5"/>
  <c r="G68" i="5"/>
  <c r="R129" i="13"/>
  <c r="G64" i="5"/>
  <c r="F64" i="5"/>
  <c r="R125" i="13"/>
  <c r="F60" i="5"/>
  <c r="G60" i="5"/>
  <c r="F56" i="5"/>
  <c r="G56" i="5"/>
  <c r="R121" i="13"/>
  <c r="F52" i="5"/>
  <c r="G52" i="5"/>
  <c r="R120" i="13"/>
  <c r="G48" i="5"/>
  <c r="F48" i="5"/>
  <c r="R118" i="13"/>
  <c r="F44" i="5"/>
  <c r="G44" i="5"/>
  <c r="R117" i="13"/>
  <c r="F40" i="5"/>
  <c r="G40" i="5"/>
  <c r="G35" i="5"/>
  <c r="F35" i="5"/>
  <c r="R114" i="13"/>
  <c r="G31" i="5"/>
  <c r="F31" i="5"/>
  <c r="R112" i="13"/>
  <c r="G27" i="5"/>
  <c r="F27" i="5"/>
  <c r="R109" i="13"/>
  <c r="G23" i="5"/>
  <c r="F23" i="5"/>
  <c r="S19" i="13"/>
  <c r="G19" i="5"/>
  <c r="F19" i="5"/>
  <c r="S15" i="13"/>
  <c r="G15" i="5"/>
  <c r="F15" i="5"/>
  <c r="S11" i="13"/>
  <c r="G11" i="5"/>
  <c r="F11" i="5"/>
  <c r="S7" i="13"/>
  <c r="G7" i="5"/>
  <c r="F7" i="5"/>
  <c r="F209" i="5"/>
  <c r="G209" i="5"/>
  <c r="S67" i="13"/>
  <c r="F201" i="5"/>
  <c r="G201" i="5"/>
  <c r="S59" i="13"/>
  <c r="F193" i="5"/>
  <c r="G193" i="5"/>
  <c r="S55" i="13"/>
  <c r="F184" i="5"/>
  <c r="G184" i="5"/>
  <c r="S92" i="13"/>
  <c r="F172" i="5"/>
  <c r="G172" i="5"/>
  <c r="S88" i="13"/>
  <c r="F164" i="5"/>
  <c r="G164" i="5"/>
  <c r="F156" i="5"/>
  <c r="G156" i="5"/>
  <c r="S43" i="13"/>
  <c r="F148" i="5"/>
  <c r="G148" i="5"/>
  <c r="S38" i="13"/>
  <c r="F140" i="5"/>
  <c r="G140" i="5"/>
  <c r="F132" i="5"/>
  <c r="G132" i="5"/>
  <c r="S81" i="13"/>
  <c r="F124" i="5"/>
  <c r="G124" i="5"/>
  <c r="S31" i="13"/>
  <c r="F116" i="5"/>
  <c r="G116" i="5"/>
  <c r="R192" i="13"/>
  <c r="F108" i="5"/>
  <c r="G108" i="5"/>
  <c r="R184" i="13"/>
  <c r="F100" i="5"/>
  <c r="G100" i="5"/>
  <c r="R179" i="13"/>
  <c r="F92" i="5"/>
  <c r="G92" i="5"/>
  <c r="R176" i="13"/>
  <c r="F84" i="5"/>
  <c r="G84" i="5"/>
  <c r="R170" i="13"/>
  <c r="G75" i="5"/>
  <c r="F75" i="5"/>
  <c r="R131" i="13"/>
  <c r="F66" i="5"/>
  <c r="G66" i="5"/>
  <c r="R124" i="13"/>
  <c r="F58" i="5"/>
  <c r="G58" i="5"/>
  <c r="R163" i="13"/>
  <c r="F50" i="5"/>
  <c r="G50" i="5"/>
  <c r="F42" i="5"/>
  <c r="G42" i="5"/>
  <c r="R116" i="13"/>
  <c r="G33" i="5"/>
  <c r="F33" i="5"/>
  <c r="R111" i="13"/>
  <c r="G25" i="5"/>
  <c r="F25" i="5"/>
  <c r="S17" i="13"/>
  <c r="G17" i="5"/>
  <c r="F17" i="5"/>
  <c r="S9" i="13"/>
  <c r="G9" i="5"/>
  <c r="F9" i="5"/>
  <c r="S73" i="13"/>
  <c r="F208" i="5"/>
  <c r="G208" i="5"/>
  <c r="S70" i="13"/>
  <c r="F204" i="5"/>
  <c r="G204" i="5"/>
  <c r="S58" i="13"/>
  <c r="F192" i="5"/>
  <c r="G192" i="5"/>
  <c r="S54" i="13"/>
  <c r="G183" i="5"/>
  <c r="F183" i="5"/>
  <c r="S95" i="13"/>
  <c r="G175" i="5"/>
  <c r="F175" i="5"/>
  <c r="S91" i="13"/>
  <c r="G167" i="5"/>
  <c r="F167" i="5"/>
  <c r="S48" i="13"/>
  <c r="G159" i="5"/>
  <c r="F159" i="5"/>
  <c r="R200" i="13"/>
  <c r="G151" i="5"/>
  <c r="F151" i="5"/>
  <c r="S40" i="13"/>
  <c r="G143" i="5"/>
  <c r="F143" i="5"/>
  <c r="R144" i="13"/>
  <c r="G135" i="5"/>
  <c r="F135" i="5"/>
  <c r="S33" i="13"/>
  <c r="G127" i="5"/>
  <c r="F127" i="5"/>
  <c r="R142" i="13"/>
  <c r="G119" i="5"/>
  <c r="F119" i="5"/>
  <c r="R195" i="13"/>
  <c r="G111" i="5"/>
  <c r="F111" i="5"/>
  <c r="R187" i="13"/>
  <c r="G103" i="5"/>
  <c r="F103" i="5"/>
  <c r="S77" i="13"/>
  <c r="G95" i="5"/>
  <c r="F95" i="5"/>
  <c r="R138" i="13"/>
  <c r="G87" i="5"/>
  <c r="F87" i="5"/>
  <c r="R173" i="13"/>
  <c r="G78" i="5"/>
  <c r="F78" i="5"/>
  <c r="R164" i="13"/>
  <c r="G69" i="5"/>
  <c r="F69" i="5"/>
  <c r="R155" i="13"/>
  <c r="F210" i="5"/>
  <c r="G210" i="5"/>
  <c r="S71" i="13"/>
  <c r="F206" i="5"/>
  <c r="G206" i="5"/>
  <c r="S68" i="13"/>
  <c r="F202" i="5"/>
  <c r="G202" i="5"/>
  <c r="S64" i="13"/>
  <c r="F198" i="5"/>
  <c r="G198" i="5"/>
  <c r="S60" i="13"/>
  <c r="F194" i="5"/>
  <c r="G194" i="5"/>
  <c r="R204" i="13"/>
  <c r="F190" i="5"/>
  <c r="G190" i="5"/>
  <c r="R153" i="13"/>
  <c r="F186" i="5"/>
  <c r="G186" i="5"/>
  <c r="F181" i="5"/>
  <c r="G181" i="5"/>
  <c r="R152" i="13"/>
  <c r="F177" i="5"/>
  <c r="G177" i="5"/>
  <c r="S93" i="13"/>
  <c r="F173" i="5"/>
  <c r="G173" i="5"/>
  <c r="R151" i="13"/>
  <c r="G169" i="5"/>
  <c r="F169" i="5"/>
  <c r="S89" i="13"/>
  <c r="G165" i="5"/>
  <c r="F165" i="5"/>
  <c r="R106" i="13"/>
  <c r="G161" i="5"/>
  <c r="F161" i="5"/>
  <c r="G157" i="5"/>
  <c r="F157" i="5"/>
  <c r="S44" i="13"/>
  <c r="G153" i="5"/>
  <c r="F153" i="5"/>
  <c r="R148" i="13"/>
  <c r="G149" i="5"/>
  <c r="F149" i="5"/>
  <c r="S42" i="13"/>
  <c r="G145" i="5"/>
  <c r="F145" i="5"/>
  <c r="S84" i="13"/>
  <c r="G141" i="5"/>
  <c r="F141" i="5"/>
  <c r="R146" i="13"/>
  <c r="G137" i="5"/>
  <c r="F137" i="5"/>
  <c r="G133" i="5"/>
  <c r="F133" i="5"/>
  <c r="S35" i="13"/>
  <c r="G129" i="5"/>
  <c r="F129" i="5"/>
  <c r="S82" i="13"/>
  <c r="G125" i="5"/>
  <c r="F125" i="5"/>
  <c r="R199" i="13"/>
  <c r="G121" i="5"/>
  <c r="F121" i="5"/>
  <c r="S78" i="13"/>
  <c r="G117" i="5"/>
  <c r="F117" i="5"/>
  <c r="R197" i="13"/>
  <c r="G113" i="5"/>
  <c r="F113" i="5"/>
  <c r="R193" i="13"/>
  <c r="G109" i="5"/>
  <c r="F109" i="5"/>
  <c r="R189" i="13"/>
  <c r="G105" i="5"/>
  <c r="F105" i="5"/>
  <c r="R185" i="13"/>
  <c r="G101" i="5"/>
  <c r="F101" i="5"/>
  <c r="R181" i="13"/>
  <c r="G97" i="5"/>
  <c r="F97" i="5"/>
  <c r="R180" i="13"/>
  <c r="G93" i="5"/>
  <c r="F93" i="5"/>
  <c r="S28" i="13"/>
  <c r="G89" i="5"/>
  <c r="F89" i="5"/>
  <c r="R136" i="13"/>
  <c r="G85" i="5"/>
  <c r="F85" i="5"/>
  <c r="R134" i="13"/>
  <c r="G81" i="5"/>
  <c r="F81" i="5"/>
  <c r="R171" i="13"/>
  <c r="F76" i="5"/>
  <c r="G76" i="5"/>
  <c r="R166" i="13"/>
  <c r="G71" i="5"/>
  <c r="F71" i="5"/>
  <c r="R132" i="13"/>
  <c r="G67" i="5"/>
  <c r="F67" i="5"/>
  <c r="R128" i="13"/>
  <c r="G63" i="5"/>
  <c r="F63" i="5"/>
  <c r="S27" i="13"/>
  <c r="G59" i="5"/>
  <c r="F59" i="5"/>
  <c r="S26" i="13"/>
  <c r="G55" i="5"/>
  <c r="F55" i="5"/>
  <c r="S76" i="13"/>
  <c r="G51" i="5"/>
  <c r="F51" i="5"/>
  <c r="S24" i="13"/>
  <c r="G47" i="5"/>
  <c r="F47" i="5"/>
  <c r="G43" i="5"/>
  <c r="F43" i="5"/>
  <c r="R159" i="13"/>
  <c r="G39" i="5"/>
  <c r="F39" i="5"/>
  <c r="F34" i="5"/>
  <c r="G34" i="5"/>
  <c r="R113" i="13"/>
  <c r="G30" i="5"/>
  <c r="F30" i="5"/>
  <c r="R156" i="13"/>
  <c r="F26" i="5"/>
  <c r="G26" i="5"/>
  <c r="S22" i="13"/>
  <c r="G22" i="5"/>
  <c r="F22" i="5"/>
  <c r="S18" i="13"/>
  <c r="F18" i="5"/>
  <c r="G18" i="5"/>
  <c r="S14" i="13"/>
  <c r="G14" i="5"/>
  <c r="F14" i="5"/>
  <c r="S10" i="13"/>
  <c r="F10" i="5"/>
  <c r="G10" i="5"/>
  <c r="S6" i="13"/>
  <c r="G6" i="5"/>
  <c r="F6" i="5"/>
  <c r="R8" i="13"/>
  <c r="R73" i="13"/>
  <c r="R66" i="13"/>
  <c r="R58" i="13"/>
  <c r="R54" i="13"/>
  <c r="R95" i="13"/>
  <c r="R51" i="13"/>
  <c r="R87" i="13"/>
  <c r="S150" i="13"/>
  <c r="R41" i="13"/>
  <c r="S145" i="13"/>
  <c r="R34" i="13"/>
  <c r="R32" i="13"/>
  <c r="S196" i="13"/>
  <c r="S188" i="13"/>
  <c r="R29" i="13"/>
  <c r="S139" i="13"/>
  <c r="S174" i="13"/>
  <c r="S165" i="13"/>
  <c r="S127" i="13"/>
  <c r="R25" i="13"/>
  <c r="S161" i="13"/>
  <c r="S116" i="13"/>
  <c r="R23" i="13"/>
  <c r="S111" i="13"/>
  <c r="R21" i="13"/>
  <c r="R17" i="13"/>
  <c r="R11" i="13"/>
  <c r="R99" i="13"/>
  <c r="R69" i="13"/>
  <c r="R61" i="13"/>
  <c r="R98" i="13"/>
  <c r="S202" i="13"/>
  <c r="R52" i="13"/>
  <c r="R50" i="13"/>
  <c r="R46" i="13"/>
  <c r="R86" i="13"/>
  <c r="R37" i="13"/>
  <c r="R80" i="13"/>
  <c r="R30" i="13"/>
  <c r="S191" i="13"/>
  <c r="S183" i="13"/>
  <c r="S175" i="13"/>
  <c r="S169" i="13"/>
  <c r="S130" i="13"/>
  <c r="S123" i="13"/>
  <c r="S162" i="13"/>
  <c r="S160" i="13"/>
  <c r="S115" i="13"/>
  <c r="R10" i="13"/>
  <c r="R6" i="13"/>
  <c r="S155" i="13"/>
  <c r="R71" i="13"/>
  <c r="R68" i="13"/>
  <c r="R64" i="13"/>
  <c r="R60" i="13"/>
  <c r="S204" i="13"/>
  <c r="S153" i="13"/>
  <c r="S152" i="13"/>
  <c r="R93" i="13"/>
  <c r="S201" i="13"/>
  <c r="R90" i="13"/>
  <c r="R49" i="13"/>
  <c r="R47" i="13"/>
  <c r="R45" i="13"/>
  <c r="S149" i="13"/>
  <c r="R85" i="13"/>
  <c r="R39" i="13"/>
  <c r="S147" i="13"/>
  <c r="S143" i="13"/>
  <c r="R36" i="13"/>
  <c r="R83" i="13"/>
  <c r="R79" i="13"/>
  <c r="S141" i="13"/>
  <c r="S198" i="13"/>
  <c r="S194" i="13"/>
  <c r="S190" i="13"/>
  <c r="S186" i="13"/>
  <c r="S182" i="13"/>
  <c r="S140" i="13"/>
  <c r="S178" i="13"/>
  <c r="S137" i="13"/>
  <c r="S135" i="13"/>
  <c r="S172" i="13"/>
  <c r="S168" i="13"/>
  <c r="S133" i="13"/>
  <c r="S129" i="13"/>
  <c r="S125" i="13"/>
  <c r="S121" i="13"/>
  <c r="S120" i="13"/>
  <c r="S118" i="13"/>
  <c r="S117" i="13"/>
  <c r="S114" i="13"/>
  <c r="S112" i="13"/>
  <c r="S109" i="13"/>
  <c r="R19" i="13"/>
  <c r="R15" i="13"/>
  <c r="R12" i="13"/>
  <c r="R4" i="13"/>
  <c r="R70" i="13"/>
  <c r="R62" i="13"/>
  <c r="R56" i="13"/>
  <c r="S107" i="13"/>
  <c r="R92" i="13"/>
  <c r="R88" i="13"/>
  <c r="R43" i="13"/>
  <c r="R38" i="13"/>
  <c r="R81" i="13"/>
  <c r="R31" i="13"/>
  <c r="S192" i="13"/>
  <c r="S184" i="13"/>
  <c r="S179" i="13"/>
  <c r="S176" i="13"/>
  <c r="S170" i="13"/>
  <c r="S131" i="13"/>
  <c r="S124" i="13"/>
  <c r="S163" i="13"/>
  <c r="R7" i="13"/>
  <c r="R72" i="13"/>
  <c r="R65" i="13"/>
  <c r="R57" i="13"/>
  <c r="R97" i="13"/>
  <c r="R94" i="13"/>
  <c r="R91" i="13"/>
  <c r="R48" i="13"/>
  <c r="S200" i="13"/>
  <c r="R40" i="13"/>
  <c r="S144" i="13"/>
  <c r="R33" i="13"/>
  <c r="S142" i="13"/>
  <c r="S195" i="13"/>
  <c r="S187" i="13"/>
  <c r="R77" i="13"/>
  <c r="S138" i="13"/>
  <c r="S173" i="13"/>
  <c r="S164" i="13"/>
  <c r="S126" i="13"/>
  <c r="S122" i="13"/>
  <c r="S119" i="13"/>
  <c r="R75" i="13"/>
  <c r="S110" i="13"/>
  <c r="R20" i="13"/>
  <c r="R16" i="13"/>
  <c r="R13" i="13"/>
  <c r="R9" i="13"/>
  <c r="R5" i="13"/>
  <c r="S154" i="13"/>
  <c r="R67" i="13"/>
  <c r="R63" i="13"/>
  <c r="R59" i="13"/>
  <c r="S203" i="13"/>
  <c r="R55" i="13"/>
  <c r="R53" i="13"/>
  <c r="R96" i="13"/>
  <c r="E96" i="13" s="1"/>
  <c r="O16" i="14" s="1"/>
  <c r="S151" i="13"/>
  <c r="R89" i="13"/>
  <c r="S106" i="13"/>
  <c r="R44" i="13"/>
  <c r="S148" i="13"/>
  <c r="R42" i="13"/>
  <c r="R84" i="13"/>
  <c r="S146" i="13"/>
  <c r="R35" i="13"/>
  <c r="R82" i="13"/>
  <c r="S199" i="13"/>
  <c r="R78" i="13"/>
  <c r="S197" i="13"/>
  <c r="S193" i="13"/>
  <c r="S189" i="13"/>
  <c r="S185" i="13"/>
  <c r="S181" i="13"/>
  <c r="S180" i="13"/>
  <c r="R28" i="13"/>
  <c r="S136" i="13"/>
  <c r="S134" i="13"/>
  <c r="S171" i="13"/>
  <c r="S166" i="13"/>
  <c r="S132" i="13"/>
  <c r="S128" i="13"/>
  <c r="R27" i="13"/>
  <c r="R26" i="13"/>
  <c r="R76" i="13"/>
  <c r="R24" i="13"/>
  <c r="S159" i="13"/>
  <c r="S113" i="13"/>
  <c r="S156" i="13"/>
  <c r="R22" i="13"/>
  <c r="R18" i="13"/>
  <c r="R14" i="13"/>
  <c r="D32" i="12"/>
  <c r="C32" i="12"/>
  <c r="F6" i="12"/>
  <c r="F1" i="12"/>
  <c r="F7" i="12"/>
  <c r="F4" i="12"/>
  <c r="F2" i="12"/>
  <c r="F5" i="12"/>
  <c r="F3" i="12"/>
  <c r="G3" i="5"/>
  <c r="F3" i="5"/>
  <c r="O10" i="14" l="1"/>
  <c r="E178" i="13"/>
  <c r="G178" i="13" s="1"/>
  <c r="G177" i="13"/>
  <c r="G53" i="14"/>
  <c r="C54" i="14"/>
  <c r="F4" i="13"/>
  <c r="K9" i="14" s="1"/>
  <c r="E88" i="13"/>
  <c r="O12" i="14" s="1"/>
  <c r="F123" i="13"/>
  <c r="G123" i="13" s="1"/>
  <c r="F154" i="13"/>
  <c r="C11" i="14" s="1"/>
  <c r="E163" i="13"/>
  <c r="G163" i="13" s="1"/>
  <c r="E176" i="13"/>
  <c r="G51" i="14" s="1"/>
  <c r="F111" i="13"/>
  <c r="G111" i="13" s="1"/>
  <c r="E93" i="13"/>
  <c r="O8" i="14" s="1"/>
  <c r="F131" i="13"/>
  <c r="G131" i="13" s="1"/>
  <c r="E184" i="13"/>
  <c r="G6" i="14" s="1"/>
  <c r="E204" i="13"/>
  <c r="G34" i="14" s="1"/>
  <c r="G60" i="14"/>
  <c r="E159" i="13"/>
  <c r="G32" i="14" s="1"/>
  <c r="F106" i="13"/>
  <c r="M125" i="13" s="1"/>
  <c r="N12" i="15" s="1"/>
  <c r="F122" i="13"/>
  <c r="G122" i="13" s="1"/>
  <c r="F138" i="13"/>
  <c r="C36" i="14" s="1"/>
  <c r="F142" i="13"/>
  <c r="G142" i="13" s="1"/>
  <c r="E200" i="13"/>
  <c r="G29" i="14" s="1"/>
  <c r="E97" i="13"/>
  <c r="F112" i="13"/>
  <c r="G112" i="13" s="1"/>
  <c r="F118" i="13"/>
  <c r="G118" i="13" s="1"/>
  <c r="E175" i="13"/>
  <c r="G175" i="13" s="1"/>
  <c r="E166" i="13"/>
  <c r="G166" i="13" s="1"/>
  <c r="E189" i="13"/>
  <c r="G189" i="13" s="1"/>
  <c r="E199" i="13"/>
  <c r="G199" i="13" s="1"/>
  <c r="F146" i="13"/>
  <c r="G146" i="13" s="1"/>
  <c r="F134" i="13"/>
  <c r="G134" i="13" s="1"/>
  <c r="E181" i="13"/>
  <c r="G181" i="13" s="1"/>
  <c r="F113" i="13"/>
  <c r="C56" i="14" s="1"/>
  <c r="F151" i="13"/>
  <c r="G151" i="13" s="1"/>
  <c r="E164" i="13"/>
  <c r="G164" i="13" s="1"/>
  <c r="E187" i="13"/>
  <c r="G16" i="14" s="1"/>
  <c r="F144" i="13"/>
  <c r="G144" i="13" s="1"/>
  <c r="F128" i="13"/>
  <c r="G128" i="13" s="1"/>
  <c r="E197" i="13"/>
  <c r="G197" i="13" s="1"/>
  <c r="E156" i="13"/>
  <c r="G156" i="13" s="1"/>
  <c r="E89" i="13"/>
  <c r="O20" i="14" s="1"/>
  <c r="E77" i="13"/>
  <c r="O14" i="14" s="1"/>
  <c r="E170" i="13"/>
  <c r="G170" i="13" s="1"/>
  <c r="E192" i="13"/>
  <c r="G7" i="14" s="1"/>
  <c r="F107" i="13"/>
  <c r="M126" i="13" s="1"/>
  <c r="F155" i="13"/>
  <c r="C58" i="14" s="1"/>
  <c r="G160" i="13"/>
  <c r="F110" i="13"/>
  <c r="G110" i="13" s="1"/>
  <c r="E168" i="13"/>
  <c r="G49" i="14" s="1"/>
  <c r="E190" i="13"/>
  <c r="G190" i="13" s="1"/>
  <c r="F147" i="13"/>
  <c r="C25" i="14" s="1"/>
  <c r="E201" i="13"/>
  <c r="G201" i="13" s="1"/>
  <c r="E165" i="13"/>
  <c r="G58" i="14" s="1"/>
  <c r="E188" i="13"/>
  <c r="G188" i="13" s="1"/>
  <c r="F145" i="13"/>
  <c r="G145" i="13" s="1"/>
  <c r="E171" i="13"/>
  <c r="G36" i="14" s="1"/>
  <c r="E180" i="13"/>
  <c r="G180" i="13" s="1"/>
  <c r="E193" i="13"/>
  <c r="G193" i="13" s="1"/>
  <c r="E82" i="13"/>
  <c r="O26" i="14" s="1"/>
  <c r="E92" i="13"/>
  <c r="O11" i="14" s="1"/>
  <c r="F121" i="13"/>
  <c r="C40" i="14" s="1"/>
  <c r="F115" i="13"/>
  <c r="G115" i="13" s="1"/>
  <c r="F130" i="13"/>
  <c r="G130" i="13" s="1"/>
  <c r="E183" i="13"/>
  <c r="G8" i="14" s="1"/>
  <c r="F116" i="13"/>
  <c r="C9" i="14" s="1"/>
  <c r="E75" i="13"/>
  <c r="O17" i="14" s="1"/>
  <c r="F126" i="13"/>
  <c r="C51" i="14" s="1"/>
  <c r="F125" i="13"/>
  <c r="G125" i="13" s="1"/>
  <c r="G172" i="13"/>
  <c r="F140" i="13"/>
  <c r="C12" i="14" s="1"/>
  <c r="E194" i="13"/>
  <c r="G194" i="13" s="1"/>
  <c r="E83" i="13"/>
  <c r="O29" i="14" s="1"/>
  <c r="E161" i="13"/>
  <c r="G161" i="13" s="1"/>
  <c r="E174" i="13"/>
  <c r="G174" i="13" s="1"/>
  <c r="E196" i="13"/>
  <c r="G196" i="13" s="1"/>
  <c r="F119" i="13"/>
  <c r="C32" i="14" s="1"/>
  <c r="F114" i="13"/>
  <c r="G114" i="13" s="1"/>
  <c r="F120" i="13"/>
  <c r="C47" i="14" s="1"/>
  <c r="E191" i="13"/>
  <c r="G191" i="13" s="1"/>
  <c r="E76" i="13"/>
  <c r="O9" i="14" s="1"/>
  <c r="G132" i="13"/>
  <c r="F136" i="13"/>
  <c r="C34" i="14" s="1"/>
  <c r="E185" i="13"/>
  <c r="G185" i="13" s="1"/>
  <c r="F148" i="13"/>
  <c r="G148" i="13" s="1"/>
  <c r="E203" i="13"/>
  <c r="G203" i="13" s="1"/>
  <c r="F129" i="13"/>
  <c r="G129" i="13" s="1"/>
  <c r="F135" i="13"/>
  <c r="G135" i="13" s="1"/>
  <c r="E182" i="13"/>
  <c r="G182" i="13" s="1"/>
  <c r="E198" i="13"/>
  <c r="G198" i="13" s="1"/>
  <c r="F152" i="13"/>
  <c r="G152" i="13" s="1"/>
  <c r="E162" i="13"/>
  <c r="G162" i="13" s="1"/>
  <c r="E202" i="13"/>
  <c r="G202" i="13" s="1"/>
  <c r="E99" i="13"/>
  <c r="F139" i="13"/>
  <c r="C35" i="14" s="1"/>
  <c r="F150" i="13"/>
  <c r="C48" i="14" s="1"/>
  <c r="F109" i="13"/>
  <c r="C38" i="14" s="1"/>
  <c r="E169" i="13"/>
  <c r="G26" i="14" s="1"/>
  <c r="N17" i="15" s="1"/>
  <c r="E173" i="13"/>
  <c r="G173" i="13" s="1"/>
  <c r="E195" i="13"/>
  <c r="G195" i="13" s="1"/>
  <c r="F124" i="13"/>
  <c r="G124" i="13" s="1"/>
  <c r="E179" i="13"/>
  <c r="G179" i="13" s="1"/>
  <c r="F137" i="13"/>
  <c r="C33" i="14" s="1"/>
  <c r="E186" i="13"/>
  <c r="G186" i="13" s="1"/>
  <c r="F141" i="13"/>
  <c r="G141" i="13" s="1"/>
  <c r="F143" i="13"/>
  <c r="C14" i="14" s="1"/>
  <c r="F149" i="13"/>
  <c r="C22" i="14" s="1"/>
  <c r="G8" i="15" s="1"/>
  <c r="E90" i="13"/>
  <c r="O32" i="14" s="1"/>
  <c r="F153" i="13"/>
  <c r="G153" i="13" s="1"/>
  <c r="F127" i="13"/>
  <c r="G127" i="13" s="1"/>
  <c r="E98" i="13"/>
  <c r="O19" i="14" s="1"/>
  <c r="G158" i="13"/>
  <c r="G31" i="14"/>
  <c r="E87" i="13"/>
  <c r="E80" i="13"/>
  <c r="E78" i="13"/>
  <c r="G96" i="13"/>
  <c r="E91" i="13"/>
  <c r="E79" i="13"/>
  <c r="E86" i="13"/>
  <c r="E81" i="13"/>
  <c r="E95" i="13"/>
  <c r="E94" i="13"/>
  <c r="E84" i="13"/>
  <c r="E85" i="13"/>
  <c r="F22" i="13"/>
  <c r="F14" i="13"/>
  <c r="F24" i="13"/>
  <c r="F35" i="13"/>
  <c r="F42" i="13"/>
  <c r="F59" i="13"/>
  <c r="F5" i="13"/>
  <c r="F16" i="13"/>
  <c r="F65" i="13"/>
  <c r="F7" i="13"/>
  <c r="F31" i="13"/>
  <c r="F43" i="13"/>
  <c r="F15" i="13"/>
  <c r="F60" i="13"/>
  <c r="F64" i="13"/>
  <c r="F37" i="13"/>
  <c r="F52" i="13"/>
  <c r="F69" i="13"/>
  <c r="F11" i="13"/>
  <c r="F41" i="13"/>
  <c r="F51" i="13"/>
  <c r="F66" i="13"/>
  <c r="F27" i="13"/>
  <c r="F33" i="13"/>
  <c r="F48" i="13"/>
  <c r="F57" i="13"/>
  <c r="F38" i="13"/>
  <c r="F70" i="13"/>
  <c r="F49" i="13"/>
  <c r="F71" i="13"/>
  <c r="F50" i="13"/>
  <c r="F61" i="13"/>
  <c r="F21" i="13"/>
  <c r="F29" i="13"/>
  <c r="F34" i="13"/>
  <c r="F58" i="13"/>
  <c r="F26" i="13"/>
  <c r="F28" i="13"/>
  <c r="F44" i="13"/>
  <c r="F55" i="13"/>
  <c r="F67" i="13"/>
  <c r="F13" i="13"/>
  <c r="F62" i="13"/>
  <c r="F36" i="13"/>
  <c r="F39" i="13"/>
  <c r="F47" i="13"/>
  <c r="F68" i="13"/>
  <c r="F10" i="13"/>
  <c r="F46" i="13"/>
  <c r="F17" i="13"/>
  <c r="F25" i="13"/>
  <c r="F32" i="13"/>
  <c r="F54" i="13"/>
  <c r="F8" i="13"/>
  <c r="F18" i="13"/>
  <c r="F53" i="13"/>
  <c r="F63" i="13"/>
  <c r="F9" i="13"/>
  <c r="F20" i="13"/>
  <c r="F40" i="13"/>
  <c r="F72" i="13"/>
  <c r="F56" i="13"/>
  <c r="F12" i="13"/>
  <c r="F19" i="13"/>
  <c r="F45" i="13"/>
  <c r="F6" i="13"/>
  <c r="F30" i="13"/>
  <c r="F23" i="13"/>
  <c r="F73" i="13"/>
  <c r="G74" i="13"/>
  <c r="L10" i="14" s="1"/>
  <c r="C34" i="12"/>
  <c r="D34" i="12"/>
  <c r="F100" i="13" l="1"/>
  <c r="G187" i="13"/>
  <c r="G43" i="14"/>
  <c r="C50" i="14"/>
  <c r="G138" i="13"/>
  <c r="C30" i="14"/>
  <c r="G154" i="13"/>
  <c r="C26" i="14"/>
  <c r="C39" i="14"/>
  <c r="G147" i="13"/>
  <c r="G192" i="13"/>
  <c r="G54" i="14"/>
  <c r="C20" i="14"/>
  <c r="G57" i="14"/>
  <c r="G12" i="14"/>
  <c r="G11" i="14"/>
  <c r="G88" i="13"/>
  <c r="C7" i="14"/>
  <c r="G204" i="13"/>
  <c r="G176" i="13"/>
  <c r="G184" i="13"/>
  <c r="G200" i="13"/>
  <c r="C28" i="14"/>
  <c r="G159" i="13"/>
  <c r="G93" i="13"/>
  <c r="C31" i="14"/>
  <c r="C55" i="14"/>
  <c r="G16" i="15" s="1"/>
  <c r="C13" i="14"/>
  <c r="G106" i="13"/>
  <c r="G59" i="14"/>
  <c r="G42" i="14"/>
  <c r="G14" i="14"/>
  <c r="C57" i="14"/>
  <c r="G17" i="14"/>
  <c r="G52" i="14"/>
  <c r="C27" i="14"/>
  <c r="G140" i="13"/>
  <c r="G89" i="13"/>
  <c r="G113" i="13"/>
  <c r="G183" i="13"/>
  <c r="G41" i="14"/>
  <c r="C60" i="14"/>
  <c r="C17" i="14"/>
  <c r="G120" i="13"/>
  <c r="G62" i="14"/>
  <c r="G9" i="14"/>
  <c r="C37" i="14"/>
  <c r="G92" i="13"/>
  <c r="C46" i="14"/>
  <c r="G155" i="13"/>
  <c r="G39" i="14"/>
  <c r="G168" i="13"/>
  <c r="G126" i="13"/>
  <c r="G37" i="14"/>
  <c r="G10" i="14"/>
  <c r="G33" i="14"/>
  <c r="G45" i="14"/>
  <c r="G75" i="13"/>
  <c r="E105" i="13"/>
  <c r="G107" i="13"/>
  <c r="G171" i="13"/>
  <c r="G165" i="13"/>
  <c r="G48" i="14"/>
  <c r="G22" i="14"/>
  <c r="G77" i="13"/>
  <c r="G90" i="13"/>
  <c r="G82" i="13"/>
  <c r="C18" i="14"/>
  <c r="G116" i="13"/>
  <c r="G121" i="13"/>
  <c r="G143" i="13"/>
  <c r="G24" i="14"/>
  <c r="G4" i="13"/>
  <c r="G119" i="13"/>
  <c r="G23" i="14"/>
  <c r="C16" i="14"/>
  <c r="G149" i="13"/>
  <c r="G109" i="13"/>
  <c r="C52" i="14"/>
  <c r="G150" i="13"/>
  <c r="G136" i="13"/>
  <c r="C41" i="14"/>
  <c r="C44" i="14"/>
  <c r="G40" i="14"/>
  <c r="C15" i="14"/>
  <c r="G35" i="14"/>
  <c r="G21" i="14"/>
  <c r="G15" i="14"/>
  <c r="G46" i="14"/>
  <c r="G83" i="13"/>
  <c r="G117" i="13"/>
  <c r="G137" i="13"/>
  <c r="C49" i="14"/>
  <c r="G55" i="14"/>
  <c r="G63" i="14"/>
  <c r="G56" i="14"/>
  <c r="C45" i="14"/>
  <c r="C6" i="14"/>
  <c r="G13" i="14"/>
  <c r="F206" i="13"/>
  <c r="M122" i="13" s="1"/>
  <c r="E108" i="13"/>
  <c r="M121" i="13" s="1"/>
  <c r="G139" i="13"/>
  <c r="G169" i="13"/>
  <c r="C61" i="14"/>
  <c r="C19" i="14"/>
  <c r="G76" i="13"/>
  <c r="C8" i="14"/>
  <c r="G5" i="14"/>
  <c r="G98" i="13"/>
  <c r="G6" i="13"/>
  <c r="L12" i="14" s="1"/>
  <c r="K63" i="14"/>
  <c r="G8" i="13"/>
  <c r="L14" i="14" s="1"/>
  <c r="K61" i="14"/>
  <c r="G47" i="13"/>
  <c r="L53" i="14" s="1"/>
  <c r="K70" i="14"/>
  <c r="G44" i="13"/>
  <c r="L50" i="14" s="1"/>
  <c r="K82" i="14"/>
  <c r="G38" i="13"/>
  <c r="L44" i="14" s="1"/>
  <c r="K15" i="14"/>
  <c r="G11" i="13"/>
  <c r="L17" i="14" s="1"/>
  <c r="K47" i="14"/>
  <c r="G31" i="13"/>
  <c r="L37" i="14" s="1"/>
  <c r="K14" i="14"/>
  <c r="G24" i="13"/>
  <c r="L30" i="14" s="1"/>
  <c r="K33" i="14"/>
  <c r="G81" i="13"/>
  <c r="O28" i="14"/>
  <c r="G78" i="13"/>
  <c r="O23" i="14"/>
  <c r="G73" i="13"/>
  <c r="K37" i="14"/>
  <c r="W16" i="15" s="1"/>
  <c r="G63" i="13"/>
  <c r="K57" i="14"/>
  <c r="G46" i="13"/>
  <c r="L52" i="14" s="1"/>
  <c r="K69" i="14"/>
  <c r="G28" i="13"/>
  <c r="L34" i="14" s="1"/>
  <c r="K20" i="14"/>
  <c r="G71" i="13"/>
  <c r="K17" i="14"/>
  <c r="G66" i="13"/>
  <c r="K55" i="14"/>
  <c r="G60" i="13"/>
  <c r="L71" i="14" s="1"/>
  <c r="K22" i="14"/>
  <c r="G59" i="13"/>
  <c r="L70" i="14" s="1"/>
  <c r="K26" i="14"/>
  <c r="G84" i="13"/>
  <c r="O24" i="14"/>
  <c r="G23" i="13"/>
  <c r="L29" i="14" s="1"/>
  <c r="K75" i="14"/>
  <c r="G19" i="13"/>
  <c r="L25" i="14" s="1"/>
  <c r="K46" i="14"/>
  <c r="G40" i="13"/>
  <c r="L46" i="14" s="1"/>
  <c r="K5" i="14"/>
  <c r="G53" i="13"/>
  <c r="L63" i="14" s="1"/>
  <c r="K35" i="14"/>
  <c r="W14" i="15" s="1"/>
  <c r="G32" i="13"/>
  <c r="L38" i="14" s="1"/>
  <c r="K68" i="14"/>
  <c r="G10" i="13"/>
  <c r="L16" i="14" s="1"/>
  <c r="K38" i="14"/>
  <c r="W18" i="15" s="1"/>
  <c r="G36" i="13"/>
  <c r="L42" i="14" s="1"/>
  <c r="K84" i="14"/>
  <c r="Z41" i="15" s="1"/>
  <c r="G67" i="13"/>
  <c r="K56" i="14"/>
  <c r="G26" i="13"/>
  <c r="L32" i="14" s="1"/>
  <c r="K24" i="14"/>
  <c r="G21" i="13"/>
  <c r="L27" i="14" s="1"/>
  <c r="K48" i="14"/>
  <c r="G49" i="13"/>
  <c r="L55" i="14" s="1"/>
  <c r="K19" i="14"/>
  <c r="G48" i="13"/>
  <c r="L54" i="14" s="1"/>
  <c r="K71" i="14"/>
  <c r="G51" i="13"/>
  <c r="L57" i="14" s="1"/>
  <c r="K27" i="14"/>
  <c r="G52" i="13"/>
  <c r="L58" i="14" s="1"/>
  <c r="K10" i="14"/>
  <c r="G15" i="13"/>
  <c r="L21" i="14" s="1"/>
  <c r="K40" i="14"/>
  <c r="G65" i="13"/>
  <c r="K54" i="14"/>
  <c r="G42" i="13"/>
  <c r="L48" i="14" s="1"/>
  <c r="K13" i="14"/>
  <c r="G22" i="13"/>
  <c r="L28" i="14" s="1"/>
  <c r="K42" i="14"/>
  <c r="G94" i="13"/>
  <c r="O6" i="14"/>
  <c r="G87" i="13"/>
  <c r="O18" i="14"/>
  <c r="G56" i="13"/>
  <c r="L67" i="14" s="1"/>
  <c r="K73" i="14"/>
  <c r="G9" i="13"/>
  <c r="L15" i="14" s="1"/>
  <c r="K74" i="14"/>
  <c r="G17" i="13"/>
  <c r="L23" i="14" s="1"/>
  <c r="K51" i="14"/>
  <c r="G97" i="13"/>
  <c r="L64" i="14" s="1"/>
  <c r="O31" i="14"/>
  <c r="G34" i="13"/>
  <c r="L40" i="14" s="1"/>
  <c r="K79" i="14"/>
  <c r="G50" i="13"/>
  <c r="L56" i="14" s="1"/>
  <c r="K11" i="14"/>
  <c r="G27" i="13"/>
  <c r="L33" i="14" s="1"/>
  <c r="K30" i="14"/>
  <c r="G64" i="13"/>
  <c r="K59" i="14"/>
  <c r="W23" i="15" s="1"/>
  <c r="G5" i="13"/>
  <c r="L11" i="14" s="1"/>
  <c r="K64" i="14"/>
  <c r="W26" i="15" s="1"/>
  <c r="G85" i="13"/>
  <c r="O22" i="14"/>
  <c r="G79" i="13"/>
  <c r="O27" i="14"/>
  <c r="G45" i="13"/>
  <c r="L51" i="14" s="1"/>
  <c r="K36" i="14"/>
  <c r="W15" i="15" s="1"/>
  <c r="G72" i="13"/>
  <c r="K18" i="14"/>
  <c r="G54" i="13"/>
  <c r="L65" i="14" s="1"/>
  <c r="K81" i="14"/>
  <c r="G39" i="13"/>
  <c r="L45" i="14" s="1"/>
  <c r="K7" i="14"/>
  <c r="G13" i="13"/>
  <c r="L19" i="14" s="1"/>
  <c r="K43" i="14"/>
  <c r="G29" i="13"/>
  <c r="L35" i="14" s="1"/>
  <c r="K32" i="14"/>
  <c r="W12" i="15" s="1"/>
  <c r="G57" i="13"/>
  <c r="L68" i="14" s="1"/>
  <c r="K29" i="14"/>
  <c r="G69" i="13"/>
  <c r="K66" i="14"/>
  <c r="G7" i="13"/>
  <c r="L13" i="14" s="1"/>
  <c r="K62" i="14"/>
  <c r="G14" i="13"/>
  <c r="L20" i="14" s="1"/>
  <c r="K41" i="14"/>
  <c r="G86" i="13"/>
  <c r="O5" i="14"/>
  <c r="G91" i="13"/>
  <c r="O15" i="14"/>
  <c r="W5" i="15" s="1"/>
  <c r="G80" i="13"/>
  <c r="O30" i="14"/>
  <c r="W34" i="15" s="1"/>
  <c r="G30" i="13"/>
  <c r="L36" i="14" s="1"/>
  <c r="K6" i="14"/>
  <c r="G12" i="13"/>
  <c r="L18" i="14" s="1"/>
  <c r="K50" i="14"/>
  <c r="G20" i="13"/>
  <c r="L26" i="14" s="1"/>
  <c r="K49" i="14"/>
  <c r="G18" i="13"/>
  <c r="L24" i="14" s="1"/>
  <c r="K45" i="14"/>
  <c r="G25" i="13"/>
  <c r="L31" i="14" s="1"/>
  <c r="K28" i="14"/>
  <c r="G68" i="13"/>
  <c r="K53" i="14"/>
  <c r="G62" i="13"/>
  <c r="K58" i="14"/>
  <c r="G55" i="13"/>
  <c r="L66" i="14" s="1"/>
  <c r="K78" i="14"/>
  <c r="G58" i="13"/>
  <c r="L69" i="14" s="1"/>
  <c r="K21" i="14"/>
  <c r="G61" i="13"/>
  <c r="L72" i="14" s="1"/>
  <c r="K23" i="14"/>
  <c r="G70" i="13"/>
  <c r="K67" i="14"/>
  <c r="G33" i="13"/>
  <c r="L39" i="14" s="1"/>
  <c r="K77" i="14"/>
  <c r="G41" i="13"/>
  <c r="L47" i="14" s="1"/>
  <c r="K8" i="14"/>
  <c r="G37" i="13"/>
  <c r="L43" i="14" s="1"/>
  <c r="K25" i="14"/>
  <c r="G43" i="13"/>
  <c r="L49" i="14" s="1"/>
  <c r="K72" i="14"/>
  <c r="G16" i="13"/>
  <c r="L22" i="14" s="1"/>
  <c r="K44" i="14"/>
  <c r="G35" i="13"/>
  <c r="L41" i="14" s="1"/>
  <c r="K80" i="14"/>
  <c r="G99" i="13"/>
  <c r="G95" i="13"/>
  <c r="O7" i="14"/>
  <c r="E3" i="13"/>
  <c r="E101" i="13" s="1"/>
  <c r="F102" i="13" s="1"/>
  <c r="G7" i="15" l="1"/>
  <c r="G13" i="15"/>
  <c r="C64" i="14"/>
  <c r="G6" i="15"/>
  <c r="G14" i="15"/>
  <c r="G20" i="15"/>
  <c r="W27" i="15"/>
  <c r="N6" i="15"/>
  <c r="W4" i="15"/>
  <c r="W24" i="15"/>
  <c r="W10" i="15"/>
  <c r="N18" i="15"/>
  <c r="N20" i="15"/>
  <c r="N16" i="15"/>
  <c r="E103" i="13"/>
  <c r="M123" i="13"/>
  <c r="N8" i="15" s="1"/>
  <c r="W25" i="15"/>
  <c r="W20" i="15"/>
  <c r="W21" i="15"/>
  <c r="W22" i="15"/>
  <c r="W7" i="15"/>
  <c r="Z7" i="15" s="1"/>
  <c r="W11" i="15"/>
  <c r="W35" i="15"/>
  <c r="N122" i="13"/>
  <c r="E208" i="13"/>
  <c r="F207" i="13" s="1"/>
  <c r="F208" i="13"/>
  <c r="F101" i="13"/>
  <c r="E102" i="13" s="1"/>
  <c r="O85" i="14"/>
  <c r="O86" i="14" s="1"/>
  <c r="K85" i="14"/>
  <c r="K86" i="14" s="1"/>
  <c r="C102" i="13"/>
  <c r="G18" i="15" l="1"/>
  <c r="G10" i="15"/>
  <c r="W29" i="15"/>
  <c r="Z29" i="15" s="1"/>
  <c r="Z31" i="15" s="1"/>
  <c r="W38" i="15"/>
  <c r="Z38" i="15" s="1"/>
  <c r="E207" i="13"/>
  <c r="I85" i="14"/>
  <c r="J85" i="14"/>
  <c r="F104" i="13"/>
  <c r="M85" i="14"/>
  <c r="N85" i="14"/>
  <c r="F103" i="13"/>
  <c r="E104" i="13" s="1"/>
  <c r="M124" i="13" s="1"/>
  <c r="N10" i="15" s="1"/>
  <c r="N14" i="15" s="1"/>
  <c r="N22" i="15" s="1"/>
  <c r="B102" i="13"/>
  <c r="B103" i="13" s="1"/>
  <c r="C103" i="13"/>
  <c r="G22" i="15" l="1"/>
  <c r="Z40" i="15"/>
  <c r="Z43" i="15" s="1"/>
  <c r="M127" i="13"/>
  <c r="G19" i="14" s="1"/>
  <c r="G64" i="14" s="1"/>
</calcChain>
</file>

<file path=xl/sharedStrings.xml><?xml version="1.0" encoding="utf-8"?>
<sst xmlns="http://schemas.openxmlformats.org/spreadsheetml/2006/main" count="841" uniqueCount="411">
  <si>
    <t>Data</t>
  </si>
  <si>
    <t>Cod.</t>
  </si>
  <si>
    <t>Conti</t>
  </si>
  <si>
    <t>Descrizione</t>
  </si>
  <si>
    <t>Dare</t>
  </si>
  <si>
    <t>Avere</t>
  </si>
  <si>
    <t>0101</t>
  </si>
  <si>
    <t>0102</t>
  </si>
  <si>
    <t>0108</t>
  </si>
  <si>
    <t>0109</t>
  </si>
  <si>
    <t>0111</t>
  </si>
  <si>
    <t>0112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</si>
  <si>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</si>
  <si>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</si>
  <si>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</si>
  <si>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</si>
  <si>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</si>
  <si>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</si>
  <si>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</si>
  <si>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</si>
  <si>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</si>
  <si>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</si>
  <si>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</si>
  <si>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</si>
  <si>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</si>
  <si>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</si>
  <si>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</si>
  <si>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</si>
  <si>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</si>
  <si>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</si>
  <si>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</si>
  <si>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</si>
  <si>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0301</t>
  </si>
  <si>
    <t>0401</t>
  </si>
  <si>
    <t>0402</t>
  </si>
  <si>
    <t>0403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</si>
  <si>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</si>
  <si>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</si>
  <si>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</si>
  <si>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</si>
  <si>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</si>
  <si>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</si>
  <si>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</si>
  <si>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</si>
  <si>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</si>
  <si>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0526</t>
  </si>
  <si>
    <t>0527</t>
  </si>
  <si>
    <t>0530</t>
  </si>
  <si>
    <t>0535</t>
  </si>
  <si>
    <t>0541</t>
  </si>
  <si>
    <t>0601</t>
  </si>
  <si>
    <t>0602</t>
  </si>
  <si>
    <t>0603</t>
  </si>
  <si>
    <t>0605</t>
  </si>
  <si>
    <t>0606</t>
  </si>
  <si>
    <t>0611</t>
  </si>
  <si>
    <t>0612</t>
  </si>
  <si>
    <t>0615</t>
  </si>
  <si>
    <t>0616</t>
  </si>
  <si>
    <t>0620</t>
  </si>
  <si>
    <t>0621</t>
  </si>
  <si>
    <t>0701</t>
  </si>
  <si>
    <t>0702</t>
  </si>
  <si>
    <t>0703</t>
  </si>
  <si>
    <t>0704</t>
  </si>
  <si>
    <t>0705</t>
  </si>
  <si>
    <t>1409</t>
  </si>
  <si>
    <t>1410</t>
  </si>
  <si>
    <t>1420</t>
  </si>
  <si>
    <t>1501</t>
  </si>
  <si>
    <t>Costi di impianto</t>
  </si>
  <si>
    <t>Costi di ampliamento</t>
  </si>
  <si>
    <t>Software</t>
  </si>
  <si>
    <t>Patrimonio netto</t>
  </si>
  <si>
    <t>Avviamento</t>
  </si>
  <si>
    <t>Fondo ammortamento costi di impianto</t>
  </si>
  <si>
    <t>Materie di consumo c/acquisti</t>
  </si>
  <si>
    <t>Fondo ammortamento costi di ampliamento</t>
  </si>
  <si>
    <t>Fondo ammortamento software</t>
  </si>
  <si>
    <t>Fondo ammortamento avviamento</t>
  </si>
  <si>
    <t>Terreni</t>
  </si>
  <si>
    <t>Fabbricati</t>
  </si>
  <si>
    <t>Impianti</t>
  </si>
  <si>
    <t>Macchinari</t>
  </si>
  <si>
    <t>Attrezzature</t>
  </si>
  <si>
    <t>Mobili</t>
  </si>
  <si>
    <t>Macchine d’ufficio</t>
  </si>
  <si>
    <t>Automezzi</t>
  </si>
  <si>
    <t>Imballaggi durevoli</t>
  </si>
  <si>
    <t>Anticipi su immobilizzazioni materiali</t>
  </si>
  <si>
    <t>Fondo ammortamento fabbricati</t>
  </si>
  <si>
    <t>Fondo ammortamento impianti</t>
  </si>
  <si>
    <t>Fondo ammortamento macchinari</t>
  </si>
  <si>
    <t>Fondo ammortamento attrezzature</t>
  </si>
  <si>
    <t>Fondo ammortamento mobili</t>
  </si>
  <si>
    <t>Fondo ammortamento macchine d’ufficio</t>
  </si>
  <si>
    <t>Fondo ammortamento automezzi</t>
  </si>
  <si>
    <t>Fondo ammortamento imballaggi</t>
  </si>
  <si>
    <t>Mutui attivi</t>
  </si>
  <si>
    <t>Magazzino merci</t>
  </si>
  <si>
    <t>Magazzino imballaggi</t>
  </si>
  <si>
    <t>Magazzino materie di consumo</t>
  </si>
  <si>
    <t>Anticipi a fornitori (di merci e materiali)</t>
  </si>
  <si>
    <t>Crediti v/ clienti</t>
  </si>
  <si>
    <t>Clienti diversi</t>
  </si>
  <si>
    <t>Cambiali attive</t>
  </si>
  <si>
    <t>Effetti allo sconto</t>
  </si>
  <si>
    <t>Effetti all’incasso</t>
  </si>
  <si>
    <t>Effetti insoluti</t>
  </si>
  <si>
    <t>Effetti in sofferenza</t>
  </si>
  <si>
    <t>Crediti insoluti</t>
  </si>
  <si>
    <t>Anticipazioni per c/ clienti</t>
  </si>
  <si>
    <t>Anticipazioni per c/ fornitori</t>
  </si>
  <si>
    <t>Clienti c/ fatture da emettere</t>
  </si>
  <si>
    <t>Crediti da liquidare</t>
  </si>
  <si>
    <t>Fondo svalutazione crediti</t>
  </si>
  <si>
    <t>Iva a ns. credito</t>
  </si>
  <si>
    <t>Erario c/ acconto Iva</t>
  </si>
  <si>
    <t>Crediti v/ Erario per Iva</t>
  </si>
  <si>
    <t>Crediti per anticipi IRAP</t>
  </si>
  <si>
    <t>Crediti per IRAP</t>
  </si>
  <si>
    <t>Conto economico generale</t>
  </si>
  <si>
    <t>IRAP dell’esercizio</t>
  </si>
  <si>
    <t>Oneri finanziari diversi</t>
  </si>
  <si>
    <t>Sconti passivi a clienti</t>
  </si>
  <si>
    <t>Cauzioni a fornitori per imballi</t>
  </si>
  <si>
    <t>Ns. cauzioni in denaro</t>
  </si>
  <si>
    <t>Dipendenti c/ anticipi</t>
  </si>
  <si>
    <t>Crediti v/ Istituti di previdenza</t>
  </si>
  <si>
    <t>Crediti diversi</t>
  </si>
  <si>
    <t>Crediti diversi da liquidare</t>
  </si>
  <si>
    <t>Banche c/c attivi</t>
  </si>
  <si>
    <t>C/C postali</t>
  </si>
  <si>
    <t>Assegni in cassa</t>
  </si>
  <si>
    <t>Denaro in cassa</t>
  </si>
  <si>
    <t>Valori bollati</t>
  </si>
  <si>
    <t>Ratei attivi</t>
  </si>
  <si>
    <t>Risconti attivi</t>
  </si>
  <si>
    <t>Utile dell’esercizio</t>
  </si>
  <si>
    <t>Perdita dell’esercizio</t>
  </si>
  <si>
    <t>Prelievi del titolare</t>
  </si>
  <si>
    <t>Ritenute subite alla fonte</t>
  </si>
  <si>
    <t>Fondo per imposte</t>
  </si>
  <si>
    <t>Fondo responsabilità civile</t>
  </si>
  <si>
    <t>Fondo operazioni a premio</t>
  </si>
  <si>
    <t>Fondo oneri diversi</t>
  </si>
  <si>
    <t>Debiti per TFR</t>
  </si>
  <si>
    <t>Mutui passivi</t>
  </si>
  <si>
    <t>Banche c/ effetti s.b.f.</t>
  </si>
  <si>
    <t>Banche c/ ricevute s.b.f.</t>
  </si>
  <si>
    <t>Banche c/c passivi</t>
  </si>
  <si>
    <t>Sovvenzioni cambiarie</t>
  </si>
  <si>
    <t>Sovvenzioni bancarie</t>
  </si>
  <si>
    <t>Debiti v/ banche per interessi</t>
  </si>
  <si>
    <t>Debiti v/ altri finanziatori</t>
  </si>
  <si>
    <t>Debiti v/ fornitori</t>
  </si>
  <si>
    <t>Cambiali passive</t>
  </si>
  <si>
    <t>Fornitori c/ fatture da ricevere</t>
  </si>
  <si>
    <t>Debiti da liquidare</t>
  </si>
  <si>
    <t>IVA a ns. debito</t>
  </si>
  <si>
    <t>Interessi passivi su mutui</t>
  </si>
  <si>
    <t>Sconti passivi su effetti</t>
  </si>
  <si>
    <t>Interessi passivi bancari</t>
  </si>
  <si>
    <t>Proventi finanziari diversi</t>
  </si>
  <si>
    <t>Sconti attivi da fornitori</t>
  </si>
  <si>
    <t>Interessi passivi v/ fornitori</t>
  </si>
  <si>
    <t>Arrotondamenti passivi</t>
  </si>
  <si>
    <t>Interessi attivi su mutui</t>
  </si>
  <si>
    <t>Interessi attivi bancari</t>
  </si>
  <si>
    <t>Interessi attivi su c/c postali</t>
  </si>
  <si>
    <t>Interessi attivi v/ clienti</t>
  </si>
  <si>
    <t>Interessi attivi diversi</t>
  </si>
  <si>
    <t>Altri costi di gestione</t>
  </si>
  <si>
    <t>Sopravvenienze passive</t>
  </si>
  <si>
    <t>Minusvalenze</t>
  </si>
  <si>
    <t>Perdite varie</t>
  </si>
  <si>
    <t>Perdite su crediti</t>
  </si>
  <si>
    <t>Oneri tributari diversi</t>
  </si>
  <si>
    <t>Imposta di bollo</t>
  </si>
  <si>
    <t>Tasse sulle concessioni governative</t>
  </si>
  <si>
    <t>Tasse automobilistiche</t>
  </si>
  <si>
    <t>Accantonamento per oneri diversi</t>
  </si>
  <si>
    <t>Accantonamento per operazioni a premio</t>
  </si>
  <si>
    <t>Accantonamento per responsabilità civile</t>
  </si>
  <si>
    <t>Accantonamento per rischi fiscali</t>
  </si>
  <si>
    <t>Svalutazione crediti</t>
  </si>
  <si>
    <t>Svalutazione altri beni</t>
  </si>
  <si>
    <t>Svalutazione attrezzature</t>
  </si>
  <si>
    <t>Svalutazione macchinari</t>
  </si>
  <si>
    <t>Svalutazione impianti</t>
  </si>
  <si>
    <t>Svalutazione fabbricati</t>
  </si>
  <si>
    <t>Svalutazione terreni</t>
  </si>
  <si>
    <t>Ammortamento imballaggi</t>
  </si>
  <si>
    <t>Ammortamento automezzi</t>
  </si>
  <si>
    <t>Ammortamento macchine d’ufficio</t>
  </si>
  <si>
    <t>Ammortamento mobili</t>
  </si>
  <si>
    <t>Ammortamento attrezzature</t>
  </si>
  <si>
    <t>Ammortamento impianti</t>
  </si>
  <si>
    <t>Ammortamento macchinari</t>
  </si>
  <si>
    <t>Ammortamento fabbricati</t>
  </si>
  <si>
    <t>Ammortamento avviamento</t>
  </si>
  <si>
    <t>Ammortamento software</t>
  </si>
  <si>
    <t>Ammortamento costi di ampliamento</t>
  </si>
  <si>
    <t>Ammortamento costi di impianto</t>
  </si>
  <si>
    <t>Altri costi di personale</t>
  </si>
  <si>
    <t>Trattamento di fine rapporto</t>
  </si>
  <si>
    <t>Oneri sociali</t>
  </si>
  <si>
    <t>Salari e stipendi</t>
  </si>
  <si>
    <t>Canoni di leasing</t>
  </si>
  <si>
    <t>Fitti passivi</t>
  </si>
  <si>
    <t>Costi per servizi diversi</t>
  </si>
  <si>
    <t>Spese bancarie diverse</t>
  </si>
  <si>
    <t>Commissioni d’incasso</t>
  </si>
  <si>
    <t>Erario c/ ritenute operate</t>
  </si>
  <si>
    <t>Debiti v/ Erario per Iva</t>
  </si>
  <si>
    <t>Enti locali c/ addizionali IRPEF</t>
  </si>
  <si>
    <t>Debiti per IRAP</t>
  </si>
  <si>
    <t>Anticipi da clienti</t>
  </si>
  <si>
    <t>Dipendenti c/ retribuzioni</t>
  </si>
  <si>
    <t>Dipendenti c/ liquidazioni</t>
  </si>
  <si>
    <t>INPS c/ Fondo speciale TFR</t>
  </si>
  <si>
    <t>Debiti v/ Fondi pensione</t>
  </si>
  <si>
    <t>Cauzioni di clienti per imballi</t>
  </si>
  <si>
    <t>Cauzioni di terzi in denaro</t>
  </si>
  <si>
    <t>Debiti diversi</t>
  </si>
  <si>
    <t>Debiti diversi da liquidare</t>
  </si>
  <si>
    <t>Ratei passivi</t>
  </si>
  <si>
    <t>Risconti passivi</t>
  </si>
  <si>
    <t>Banca X c/c</t>
  </si>
  <si>
    <t>Banca Y c/c</t>
  </si>
  <si>
    <t>Banca Z c/c</t>
  </si>
  <si>
    <t>Erario c/ Iva</t>
  </si>
  <si>
    <t>Materie di consumo c/ rimanenze finali</t>
  </si>
  <si>
    <t>Trasporti su acquisti</t>
  </si>
  <si>
    <t>Trasporti su vendite</t>
  </si>
  <si>
    <t>Premi di assicurazione</t>
  </si>
  <si>
    <t>Provvigioni passive</t>
  </si>
  <si>
    <t>Spese di vigilanza</t>
  </si>
  <si>
    <t>Manutenzioni e riparazioni</t>
  </si>
  <si>
    <t>Consulenze</t>
  </si>
  <si>
    <t>Spese telefoniche</t>
  </si>
  <si>
    <t>Spese postali</t>
  </si>
  <si>
    <t>Spese di pubblicità</t>
  </si>
  <si>
    <t>Energia elettrica</t>
  </si>
  <si>
    <t>Imballaggi c/ rimanenze finali</t>
  </si>
  <si>
    <t>Merci c/ rimanenze finali</t>
  </si>
  <si>
    <t>Materie di consumo c/ esistenze iniziali</t>
  </si>
  <si>
    <t>Imballaggi c/ esistenze iniziali</t>
  </si>
  <si>
    <t>Merci c/ esistenze iniziali</t>
  </si>
  <si>
    <t>Premi su acquisti</t>
  </si>
  <si>
    <t>Resi su acquisti</t>
  </si>
  <si>
    <t>Merci c/ apporti</t>
  </si>
  <si>
    <t>Abbuoni e ribassi attivi</t>
  </si>
  <si>
    <t>Imballaggi c/ acquisti</t>
  </si>
  <si>
    <t>Merci c/ acquisti</t>
  </si>
  <si>
    <t>Proventi diversi</t>
  </si>
  <si>
    <t>Sopravvenienze attive</t>
  </si>
  <si>
    <t>Plusvalenze</t>
  </si>
  <si>
    <t>Arrotondamenti attivi</t>
  </si>
  <si>
    <t>Rimborso spese bolli</t>
  </si>
  <si>
    <t>Provvigioni attive</t>
  </si>
  <si>
    <t>Fitti attivi</t>
  </si>
  <si>
    <t>Premi su vendite</t>
  </si>
  <si>
    <t>Resi su vendite</t>
  </si>
  <si>
    <t>Abbuoni e ribassi passivi</t>
  </si>
  <si>
    <t>Cessioni per abbuoni, sconti e premi</t>
  </si>
  <si>
    <t>Rimborsi diversi su vendite</t>
  </si>
  <si>
    <t>Rimborsi per trasporti</t>
  </si>
  <si>
    <t>Rimborsi per imballi</t>
  </si>
  <si>
    <t>Merci c/ vendite</t>
  </si>
  <si>
    <t>Bilancio di chiusura</t>
  </si>
  <si>
    <t>Bilancio di apertura</t>
  </si>
  <si>
    <t>Istituti di previdenza</t>
  </si>
  <si>
    <t>CONTO</t>
  </si>
  <si>
    <t>DARE</t>
  </si>
  <si>
    <t>AVERE</t>
  </si>
  <si>
    <t>SALDO</t>
  </si>
  <si>
    <t>Scegliere descrizione conto</t>
  </si>
  <si>
    <t>0000</t>
  </si>
  <si>
    <t>Riepilogo piano dei conti</t>
  </si>
  <si>
    <t>Libro giornale</t>
  </si>
  <si>
    <t>SOMMA</t>
  </si>
  <si>
    <t>Conto</t>
  </si>
  <si>
    <t>riepilogo dei componenti negativi di reddito</t>
  </si>
  <si>
    <t>riepilogo dei componenti positivi di reddito</t>
  </si>
  <si>
    <t>girosaldo al Conto economico</t>
  </si>
  <si>
    <t>chiusura delle attività finali</t>
  </si>
  <si>
    <t>chiusura delle passività finali</t>
  </si>
  <si>
    <t>Variazione delle rimanenze di merci, 
imballaggi e materie di consumo</t>
  </si>
  <si>
    <t>Debiti v/ Istituti di previdenza</t>
  </si>
  <si>
    <t>SCRITTURE DI CHIUSURA</t>
  </si>
  <si>
    <t>rilevato risultato economico</t>
  </si>
  <si>
    <t>girosaldo al conto Patrimonio netto</t>
  </si>
  <si>
    <t>girosaldo del risultato economico</t>
  </si>
  <si>
    <t>girosaldo dei prelevamenti del titolare e ritenute</t>
  </si>
  <si>
    <t>chiusura del conto</t>
  </si>
  <si>
    <t>chiusura del Patrimonio netto</t>
  </si>
  <si>
    <t>SITUAZIONE CONTABILE AL 31/12/2019</t>
  </si>
  <si>
    <t>area patrimoniale</t>
  </si>
  <si>
    <t>area economica</t>
  </si>
  <si>
    <t>IMMOBILIZZAZIONI</t>
  </si>
  <si>
    <t>immateriali</t>
  </si>
  <si>
    <t>materiali</t>
  </si>
  <si>
    <t>finanziarie</t>
  </si>
  <si>
    <t>ATTIVO CIRCOLANTE</t>
  </si>
  <si>
    <t>rimanenze</t>
  </si>
  <si>
    <t>crediti commerciali</t>
  </si>
  <si>
    <t>altri crediti</t>
  </si>
  <si>
    <t>disponibilità liquide</t>
  </si>
  <si>
    <t>RATEI E RISCONTI</t>
  </si>
  <si>
    <t>PATRIMONIO NETTO</t>
  </si>
  <si>
    <t>FONDI A RETTIFICA DELL'ATTIVO</t>
  </si>
  <si>
    <t>FONDI RISCHI E ONERI</t>
  </si>
  <si>
    <t>DEBITI PER TFR</t>
  </si>
  <si>
    <t xml:space="preserve">DEBITI </t>
  </si>
  <si>
    <t>finanziari</t>
  </si>
  <si>
    <t>commerciali</t>
  </si>
  <si>
    <t>tributari</t>
  </si>
  <si>
    <t>altri</t>
  </si>
  <si>
    <t>APPROVVIGIONAMENTI</t>
  </si>
  <si>
    <t>COSTI PER SERVIZI</t>
  </si>
  <si>
    <t>COSTI PER GODIMENTO BENI DI TERZI</t>
  </si>
  <si>
    <t>COSTI DEL PERSONALE</t>
  </si>
  <si>
    <t>AMMORTAMENTI</t>
  </si>
  <si>
    <t>SVALUTAZIONI</t>
  </si>
  <si>
    <t>ACCANTONAMENTI</t>
  </si>
  <si>
    <t>ONERI DIVERSI DI GESTIONE</t>
  </si>
  <si>
    <t>ONERI FINANZIARI</t>
  </si>
  <si>
    <t>ONERI TRIBUTARI</t>
  </si>
  <si>
    <t>ALTRI RICAVI</t>
  </si>
  <si>
    <t>RICAVI DELLE VENDITE</t>
  </si>
  <si>
    <t>SCORTE FINALI</t>
  </si>
  <si>
    <t>PROVENTI FINANZIARI</t>
  </si>
  <si>
    <t>FOCUS PATRIMONIO NETTO</t>
  </si>
  <si>
    <t>Sig X suo c/ cessione</t>
  </si>
  <si>
    <t>Partite di giro ai conti di risultato</t>
  </si>
  <si>
    <t>cod.</t>
  </si>
  <si>
    <t>Banche c/anticipi su fattura</t>
  </si>
  <si>
    <t>Debiti per imposte di bollo</t>
  </si>
  <si>
    <t>IMPORTO</t>
  </si>
  <si>
    <t>ATTIVO</t>
  </si>
  <si>
    <t>PASSIVO</t>
  </si>
  <si>
    <t>B</t>
  </si>
  <si>
    <t>C</t>
  </si>
  <si>
    <t>Totale Attivo circolante (C)</t>
  </si>
  <si>
    <t>D</t>
  </si>
  <si>
    <t>RATEI E RISCONTI ATTIVI</t>
  </si>
  <si>
    <t>Totale Attivo</t>
  </si>
  <si>
    <t>di cui esigibili oltre l'esercizio successivo</t>
  </si>
  <si>
    <t>A</t>
  </si>
  <si>
    <t>Patrimonio netto pre-bilancio</t>
  </si>
  <si>
    <t>Immobilizzazioni immateriali</t>
  </si>
  <si>
    <t>I</t>
  </si>
  <si>
    <t>II</t>
  </si>
  <si>
    <t>III</t>
  </si>
  <si>
    <t>Immobilizzazioni materiali</t>
  </si>
  <si>
    <t>Immobilizzazioni finanziarie</t>
  </si>
  <si>
    <t>Rimanenze</t>
  </si>
  <si>
    <t>Crediti</t>
  </si>
  <si>
    <t>Disponibilità liquide</t>
  </si>
  <si>
    <t>IV</t>
  </si>
  <si>
    <t>+</t>
  </si>
  <si>
    <t>-</t>
  </si>
  <si>
    <t>Utile dell'esercizio</t>
  </si>
  <si>
    <t>(Perdita dell'esercizio)</t>
  </si>
  <si>
    <t>Totale Patrimonio netto</t>
  </si>
  <si>
    <t>FONDI PER RISCHI E ONERI</t>
  </si>
  <si>
    <t>TRATTAMENTO DI FINE RAPPORTO</t>
  </si>
  <si>
    <t>DEBITI</t>
  </si>
  <si>
    <t>E</t>
  </si>
  <si>
    <t>RATEI E RISCONTI PASSIVI</t>
  </si>
  <si>
    <t>Totale Passivo e Patrimonio netto</t>
  </si>
  <si>
    <t>(</t>
  </si>
  <si>
    <t>)</t>
  </si>
  <si>
    <t>STATO PATRIMONIALE</t>
  </si>
  <si>
    <t>CONTO ECONOMICO</t>
  </si>
  <si>
    <t>VALORE DELLA PRODUZIONE</t>
  </si>
  <si>
    <t>Ricavi delle vendite e delle prestazioni</t>
  </si>
  <si>
    <t>Totale immobilizzazioni (B)</t>
  </si>
  <si>
    <t>Totale A</t>
  </si>
  <si>
    <t>COSTI DELLA PRODUZIONE</t>
  </si>
  <si>
    <t>Per merci e materie di consumo (acquisti)</t>
  </si>
  <si>
    <t>Per servizi</t>
  </si>
  <si>
    <t>Per godimento di beni di terzi</t>
  </si>
  <si>
    <t>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</si>
  <si>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</si>
  <si>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</si>
  <si>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</si>
  <si>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</si>
  <si>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</si>
  <si>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Ammortamenti e svalutazioni:</t>
  </si>
  <si>
    <t>a) ammortamento delle immobilizzazioni immateriali</t>
  </si>
  <si>
    <t>b) ammortamento delle immobilizzazioni materiali</t>
  </si>
  <si>
    <t>c) altre svalutazioni delle immobilizzazioni</t>
  </si>
  <si>
    <t>d) svalutazioni dei crediti compresi nell'attivo circolante</t>
  </si>
  <si>
    <t>Variazioni rimanenze di merci e materie di consumo</t>
  </si>
  <si>
    <t>Accantonamenti per rischi</t>
  </si>
  <si>
    <t>Altri accantonamenti</t>
  </si>
  <si>
    <t>Oneri diversi di gestione</t>
  </si>
  <si>
    <t>Totale B</t>
  </si>
  <si>
    <t>PROVENTI E ONERI FINANZIARI</t>
  </si>
  <si>
    <t>Interessi e altri oneri finanziari</t>
  </si>
  <si>
    <t>17-bis</t>
  </si>
  <si>
    <t>Utili e perdite su scambi</t>
  </si>
  <si>
    <t>Totale C</t>
  </si>
  <si>
    <t>Differenza tra valore e costi della produzione (A - B)</t>
  </si>
  <si>
    <r>
      <t xml:space="preserve">Risultato prima delle imposte (A - B </t>
    </r>
    <r>
      <rPr>
        <sz val="11"/>
        <color theme="1"/>
        <rFont val="Calibri"/>
        <family val="2"/>
      </rPr>
      <t xml:space="preserve">± </t>
    </r>
    <r>
      <rPr>
        <sz val="11"/>
        <color theme="1"/>
        <rFont val="Calibri"/>
        <family val="2"/>
        <scheme val="minor"/>
      </rPr>
      <t>C)</t>
    </r>
  </si>
  <si>
    <t>IRAP dell'esercizio</t>
  </si>
  <si>
    <t>Utile (o perdita) dell'esercizio</t>
  </si>
  <si>
    <t>Prelievi del titolare e ritenute subite alla fonte</t>
  </si>
  <si>
    <t>Altri ricavi e proventi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</si>
</sst>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"/>
    <numFmt numFmtId="165" formatCode="d/m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CD"/>
      <name val="Segoe UI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CD"/>
      <name val="Segoe UI"/>
      <family val="2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CD"/>
      <name val="Segoe U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6" applyNumberFormat="0" applyAlignment="0" applyProtection="0"/>
  </cellStyleXfs>
  <cellXfs count="274">
    <xf numFmtId="0" fontId="0" fillId="0" borderId="0" xfId="0"/>
    <xf numFmtId="14" fontId="0" fillId="4" borderId="5" xfId="0" applyNumberFormat="1" applyFill="1" applyBorder="1"/>
    <xf numFmtId="164" fontId="0" fillId="4" borderId="5" xfId="0" applyNumberFormat="1" applyFill="1" applyBorder="1"/>
    <xf numFmtId="0" fontId="0" fillId="4" borderId="5" xfId="0" applyFill="1" applyBorder="1"/>
    <xf numFmtId="43" fontId="0" fillId="4" borderId="5" xfId="1" applyFont="1" applyFill="1" applyBorder="1"/>
    <xf numFmtId="14" fontId="9" fillId="4" borderId="5" xfId="0" applyNumberFormat="1" applyFont="1" applyFill="1" applyBorder="1"/>
    <xf numFmtId="164" fontId="9" fillId="4" borderId="5" xfId="0" applyNumberFormat="1" applyFont="1" applyFill="1" applyBorder="1"/>
    <xf numFmtId="14" fontId="4" fillId="4" borderId="5" xfId="0" applyNumberFormat="1" applyFont="1" applyFill="1" applyBorder="1"/>
    <xf numFmtId="164" fontId="4" fillId="4" borderId="5" xfId="0" applyNumberFormat="1" applyFont="1" applyFill="1" applyBorder="1"/>
    <xf numFmtId="14" fontId="5" fillId="4" borderId="5" xfId="0" applyNumberFormat="1" applyFont="1" applyFill="1" applyBorder="1"/>
    <xf numFmtId="164" fontId="5" fillId="4" borderId="5" xfId="0" applyNumberFormat="1" applyFont="1" applyFill="1" applyBorder="1"/>
    <xf numFmtId="0" fontId="8" fillId="4" borderId="0" xfId="0" applyFont="1" applyFill="1"/>
    <xf numFmtId="49" fontId="8" fillId="4" borderId="0" xfId="0" applyNumberFormat="1" applyFont="1" applyFill="1"/>
    <xf numFmtId="0" fontId="4" fillId="4" borderId="0" xfId="0" applyFont="1" applyFill="1"/>
    <xf numFmtId="0" fontId="0" fillId="4" borderId="0" xfId="0" applyFill="1"/>
    <xf numFmtId="49" fontId="4" fillId="4" borderId="0" xfId="0" applyNumberFormat="1" applyFont="1" applyFill="1"/>
    <xf numFmtId="0" fontId="0" fillId="4" borderId="0" xfId="0" applyFill="1" applyBorder="1"/>
    <xf numFmtId="49" fontId="0" fillId="4" borderId="0" xfId="0" applyNumberFormat="1" applyFill="1"/>
    <xf numFmtId="49" fontId="0" fillId="4" borderId="0" xfId="0" quotePrefix="1" applyNumberFormat="1" applyFill="1"/>
    <xf numFmtId="0" fontId="0" fillId="4" borderId="0" xfId="0" quotePrefix="1" applyFill="1"/>
    <xf numFmtId="43" fontId="0" fillId="4" borderId="0" xfId="1" applyFont="1" applyFill="1" applyBorder="1"/>
    <xf numFmtId="0" fontId="4" fillId="4" borderId="0" xfId="0" applyFont="1" applyFill="1" applyBorder="1"/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6" fillId="4" borderId="0" xfId="0" applyFont="1" applyFill="1"/>
    <xf numFmtId="0" fontId="7" fillId="4" borderId="0" xfId="0" applyFont="1" applyFill="1"/>
    <xf numFmtId="165" fontId="0" fillId="4" borderId="0" xfId="0" applyNumberFormat="1" applyFill="1" applyAlignment="1">
      <alignment horizontal="center"/>
    </xf>
    <xf numFmtId="43" fontId="0" fillId="4" borderId="0" xfId="1" applyFont="1" applyFill="1"/>
    <xf numFmtId="0" fontId="5" fillId="4" borderId="0" xfId="0" applyFont="1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NumberFormat="1" applyFill="1" applyAlignment="1">
      <alignment horizontal="center"/>
    </xf>
    <xf numFmtId="43" fontId="0" fillId="4" borderId="0" xfId="0" applyNumberFormat="1" applyFill="1"/>
    <xf numFmtId="43" fontId="7" fillId="4" borderId="8" xfId="1" applyFont="1" applyFill="1" applyBorder="1"/>
    <xf numFmtId="0" fontId="14" fillId="4" borderId="0" xfId="0" applyFont="1" applyFill="1"/>
    <xf numFmtId="0" fontId="15" fillId="4" borderId="0" xfId="0" applyFont="1" applyFill="1"/>
    <xf numFmtId="0" fontId="4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43" fontId="0" fillId="4" borderId="0" xfId="1" applyFont="1" applyFill="1" applyAlignment="1">
      <alignment horizontal="center"/>
    </xf>
    <xf numFmtId="43" fontId="0" fillId="4" borderId="0" xfId="0" applyNumberFormat="1" applyFill="1" applyAlignment="1">
      <alignment horizontal="center"/>
    </xf>
    <xf numFmtId="43" fontId="0" fillId="4" borderId="0" xfId="0" applyNumberFormat="1" applyFill="1" applyBorder="1"/>
    <xf numFmtId="0" fontId="17" fillId="4" borderId="0" xfId="0" applyFont="1" applyFill="1" applyBorder="1"/>
    <xf numFmtId="165" fontId="18" fillId="4" borderId="2" xfId="0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7" xfId="0" applyFont="1" applyFill="1" applyBorder="1" applyAlignment="1">
      <alignment wrapText="1"/>
    </xf>
    <xf numFmtId="0" fontId="18" fillId="4" borderId="7" xfId="0" applyFont="1" applyFill="1" applyBorder="1"/>
    <xf numFmtId="43" fontId="18" fillId="4" borderId="7" xfId="1" applyFont="1" applyFill="1" applyBorder="1"/>
    <xf numFmtId="43" fontId="18" fillId="4" borderId="3" xfId="1" applyFont="1" applyFill="1" applyBorder="1"/>
    <xf numFmtId="165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wrapText="1"/>
    </xf>
    <xf numFmtId="0" fontId="0" fillId="5" borderId="8" xfId="0" applyFill="1" applyBorder="1"/>
    <xf numFmtId="43" fontId="0" fillId="5" borderId="8" xfId="1" applyFont="1" applyFill="1" applyBorder="1"/>
    <xf numFmtId="0" fontId="17" fillId="5" borderId="14" xfId="0" applyFont="1" applyFill="1" applyBorder="1" applyAlignment="1"/>
    <xf numFmtId="0" fontId="17" fillId="5" borderId="15" xfId="0" applyFont="1" applyFill="1" applyBorder="1" applyAlignment="1">
      <alignment horizontal="right"/>
    </xf>
    <xf numFmtId="0" fontId="17" fillId="5" borderId="16" xfId="0" applyFont="1" applyFill="1" applyBorder="1" applyAlignment="1">
      <alignment horizontal="center"/>
    </xf>
    <xf numFmtId="0" fontId="17" fillId="5" borderId="14" xfId="0" applyFont="1" applyFill="1" applyBorder="1"/>
    <xf numFmtId="0" fontId="17" fillId="5" borderId="15" xfId="0" applyFont="1" applyFill="1" applyBorder="1"/>
    <xf numFmtId="43" fontId="17" fillId="5" borderId="28" xfId="1" applyFont="1" applyFill="1" applyBorder="1"/>
    <xf numFmtId="0" fontId="0" fillId="5" borderId="0" xfId="0" applyFill="1" applyBorder="1"/>
    <xf numFmtId="0" fontId="0" fillId="5" borderId="24" xfId="0" applyFill="1" applyBorder="1"/>
    <xf numFmtId="43" fontId="0" fillId="5" borderId="25" xfId="1" applyFont="1" applyFill="1" applyBorder="1"/>
    <xf numFmtId="0" fontId="0" fillId="5" borderId="25" xfId="0" applyFill="1" applyBorder="1"/>
    <xf numFmtId="0" fontId="0" fillId="5" borderId="4" xfId="0" applyFill="1" applyBorder="1"/>
    <xf numFmtId="0" fontId="0" fillId="5" borderId="27" xfId="0" applyFill="1" applyBorder="1"/>
    <xf numFmtId="0" fontId="0" fillId="5" borderId="26" xfId="0" applyFill="1" applyBorder="1"/>
    <xf numFmtId="0" fontId="0" fillId="5" borderId="29" xfId="0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30" xfId="0" applyFill="1" applyBorder="1"/>
    <xf numFmtId="0" fontId="0" fillId="5" borderId="31" xfId="0" applyFill="1" applyBorder="1"/>
    <xf numFmtId="0" fontId="17" fillId="5" borderId="26" xfId="0" applyFont="1" applyFill="1" applyBorder="1"/>
    <xf numFmtId="0" fontId="17" fillId="5" borderId="27" xfId="0" applyFont="1" applyFill="1" applyBorder="1"/>
    <xf numFmtId="0" fontId="17" fillId="5" borderId="29" xfId="0" applyFont="1" applyFill="1" applyBorder="1"/>
    <xf numFmtId="0" fontId="17" fillId="5" borderId="32" xfId="0" applyFont="1" applyFill="1" applyBorder="1"/>
    <xf numFmtId="0" fontId="17" fillId="5" borderId="5" xfId="0" applyFont="1" applyFill="1" applyBorder="1"/>
    <xf numFmtId="43" fontId="17" fillId="5" borderId="5" xfId="0" applyNumberFormat="1" applyFont="1" applyFill="1" applyBorder="1"/>
    <xf numFmtId="0" fontId="17" fillId="5" borderId="33" xfId="0" applyFont="1" applyFill="1" applyBorder="1"/>
    <xf numFmtId="43" fontId="17" fillId="5" borderId="1" xfId="0" applyNumberFormat="1" applyFont="1" applyFill="1" applyBorder="1"/>
    <xf numFmtId="0" fontId="17" fillId="5" borderId="0" xfId="0" applyFont="1" applyFill="1" applyBorder="1"/>
    <xf numFmtId="0" fontId="17" fillId="5" borderId="24" xfId="0" applyFont="1" applyFill="1" applyBorder="1"/>
    <xf numFmtId="43" fontId="17" fillId="5" borderId="25" xfId="1" applyFont="1" applyFill="1" applyBorder="1"/>
    <xf numFmtId="0" fontId="17" fillId="5" borderId="25" xfId="0" applyFont="1" applyFill="1" applyBorder="1"/>
    <xf numFmtId="0" fontId="17" fillId="5" borderId="30" xfId="0" applyFont="1" applyFill="1" applyBorder="1"/>
    <xf numFmtId="0" fontId="17" fillId="5" borderId="4" xfId="0" applyFont="1" applyFill="1" applyBorder="1"/>
    <xf numFmtId="0" fontId="17" fillId="5" borderId="31" xfId="0" applyFont="1" applyFill="1" applyBorder="1"/>
    <xf numFmtId="43" fontId="17" fillId="5" borderId="15" xfId="1" applyFont="1" applyFill="1" applyBorder="1"/>
    <xf numFmtId="0" fontId="17" fillId="5" borderId="16" xfId="0" applyFont="1" applyFill="1" applyBorder="1"/>
    <xf numFmtId="43" fontId="0" fillId="5" borderId="5" xfId="1" applyFont="1" applyFill="1" applyBorder="1"/>
    <xf numFmtId="0" fontId="0" fillId="5" borderId="0" xfId="0" applyFill="1"/>
    <xf numFmtId="43" fontId="0" fillId="5" borderId="0" xfId="1" applyFont="1" applyFill="1" applyBorder="1"/>
    <xf numFmtId="0" fontId="5" fillId="5" borderId="0" xfId="0" applyFont="1" applyFill="1" applyBorder="1"/>
    <xf numFmtId="43" fontId="0" fillId="5" borderId="12" xfId="1" applyFont="1" applyFill="1" applyBorder="1"/>
    <xf numFmtId="0" fontId="0" fillId="5" borderId="12" xfId="0" applyFill="1" applyBorder="1"/>
    <xf numFmtId="165" fontId="0" fillId="5" borderId="12" xfId="0" applyNumberFormat="1" applyFill="1" applyBorder="1" applyAlignment="1">
      <alignment horizontal="center"/>
    </xf>
    <xf numFmtId="0" fontId="0" fillId="5" borderId="34" xfId="0" applyFill="1" applyBorder="1"/>
    <xf numFmtId="43" fontId="7" fillId="5" borderId="34" xfId="1" applyFont="1" applyFill="1" applyBorder="1"/>
    <xf numFmtId="0" fontId="5" fillId="5" borderId="34" xfId="0" applyFont="1" applyFill="1" applyBorder="1"/>
    <xf numFmtId="43" fontId="5" fillId="5" borderId="34" xfId="1" applyFont="1" applyFill="1" applyBorder="1"/>
    <xf numFmtId="165" fontId="18" fillId="5" borderId="35" xfId="0" applyNumberFormat="1" applyFont="1" applyFill="1" applyBorder="1" applyAlignment="1">
      <alignment horizontal="center"/>
    </xf>
    <xf numFmtId="0" fontId="18" fillId="5" borderId="35" xfId="0" applyFont="1" applyFill="1" applyBorder="1"/>
    <xf numFmtId="43" fontId="18" fillId="5" borderId="35" xfId="1" applyFont="1" applyFill="1" applyBorder="1"/>
    <xf numFmtId="0" fontId="20" fillId="4" borderId="36" xfId="0" applyFont="1" applyFill="1" applyBorder="1" applyAlignment="1">
      <alignment horizontal="center"/>
    </xf>
    <xf numFmtId="165" fontId="19" fillId="4" borderId="13" xfId="0" applyNumberFormat="1" applyFont="1" applyFill="1" applyBorder="1" applyAlignment="1">
      <alignment horizontal="center"/>
    </xf>
    <xf numFmtId="43" fontId="0" fillId="5" borderId="4" xfId="1" applyFont="1" applyFill="1" applyBorder="1"/>
    <xf numFmtId="43" fontId="18" fillId="5" borderId="9" xfId="1" applyFont="1" applyFill="1" applyBorder="1" applyAlignment="1"/>
    <xf numFmtId="43" fontId="0" fillId="5" borderId="33" xfId="1" applyFont="1" applyFill="1" applyBorder="1"/>
    <xf numFmtId="0" fontId="7" fillId="5" borderId="32" xfId="0" applyFont="1" applyFill="1" applyBorder="1"/>
    <xf numFmtId="0" fontId="0" fillId="5" borderId="30" xfId="0" applyFill="1" applyBorder="1" applyAlignment="1">
      <alignment wrapText="1"/>
    </xf>
    <xf numFmtId="43" fontId="0" fillId="5" borderId="31" xfId="1" applyFont="1" applyFill="1" applyBorder="1"/>
    <xf numFmtId="43" fontId="0" fillId="5" borderId="32" xfId="1" applyFont="1" applyFill="1" applyBorder="1"/>
    <xf numFmtId="43" fontId="0" fillId="5" borderId="30" xfId="1" applyFont="1" applyFill="1" applyBorder="1"/>
    <xf numFmtId="0" fontId="18" fillId="5" borderId="9" xfId="0" applyNumberFormat="1" applyFont="1" applyFill="1" applyBorder="1" applyAlignment="1">
      <alignment horizontal="center"/>
    </xf>
    <xf numFmtId="43" fontId="0" fillId="5" borderId="37" xfId="1" applyFont="1" applyFill="1" applyBorder="1"/>
    <xf numFmtId="43" fontId="0" fillId="5" borderId="38" xfId="1" applyFont="1" applyFill="1" applyBorder="1"/>
    <xf numFmtId="43" fontId="0" fillId="5" borderId="39" xfId="1" applyFont="1" applyFill="1" applyBorder="1"/>
    <xf numFmtId="0" fontId="0" fillId="5" borderId="37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9" xfId="0" applyNumberFormat="1" applyFill="1" applyBorder="1" applyAlignment="1">
      <alignment horizontal="center"/>
    </xf>
    <xf numFmtId="0" fontId="18" fillId="5" borderId="36" xfId="0" applyFont="1" applyFill="1" applyBorder="1" applyAlignment="1"/>
    <xf numFmtId="43" fontId="18" fillId="5" borderId="36" xfId="1" applyFont="1" applyFill="1" applyBorder="1" applyAlignment="1">
      <alignment horizontal="center"/>
    </xf>
    <xf numFmtId="165" fontId="18" fillId="6" borderId="40" xfId="0" applyNumberFormat="1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6" borderId="17" xfId="0" applyFont="1" applyFill="1" applyBorder="1"/>
    <xf numFmtId="43" fontId="18" fillId="6" borderId="17" xfId="1" applyFont="1" applyFill="1" applyBorder="1"/>
    <xf numFmtId="43" fontId="18" fillId="6" borderId="41" xfId="1" applyFont="1" applyFill="1" applyBorder="1"/>
    <xf numFmtId="0" fontId="0" fillId="5" borderId="0" xfId="0" applyFill="1" applyBorder="1" applyAlignment="1">
      <alignment horizontal="center"/>
    </xf>
    <xf numFmtId="43" fontId="0" fillId="5" borderId="0" xfId="0" applyNumberFormat="1" applyFill="1" applyBorder="1"/>
    <xf numFmtId="43" fontId="0" fillId="5" borderId="8" xfId="0" applyNumberFormat="1" applyFill="1" applyBorder="1"/>
    <xf numFmtId="0" fontId="0" fillId="5" borderId="12" xfId="0" applyFill="1" applyBorder="1" applyAlignment="1">
      <alignment horizontal="center"/>
    </xf>
    <xf numFmtId="0" fontId="19" fillId="5" borderId="19" xfId="0" applyFont="1" applyFill="1" applyBorder="1"/>
    <xf numFmtId="0" fontId="17" fillId="5" borderId="20" xfId="0" applyFont="1" applyFill="1" applyBorder="1"/>
    <xf numFmtId="0" fontId="17" fillId="5" borderId="22" xfId="0" applyFont="1" applyFill="1" applyBorder="1"/>
    <xf numFmtId="0" fontId="19" fillId="5" borderId="24" xfId="0" applyFont="1" applyFill="1" applyBorder="1"/>
    <xf numFmtId="0" fontId="19" fillId="5" borderId="25" xfId="0" applyFont="1" applyFill="1" applyBorder="1"/>
    <xf numFmtId="0" fontId="17" fillId="4" borderId="0" xfId="0" applyFont="1" applyFill="1"/>
    <xf numFmtId="0" fontId="4" fillId="5" borderId="2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43" fontId="4" fillId="5" borderId="0" xfId="1" applyFont="1" applyFill="1" applyBorder="1" applyAlignment="1">
      <alignment vertical="center"/>
    </xf>
    <xf numFmtId="43" fontId="0" fillId="5" borderId="23" xfId="1" applyFont="1" applyFill="1" applyBorder="1"/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3" fontId="4" fillId="5" borderId="8" xfId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right"/>
    </xf>
    <xf numFmtId="0" fontId="0" fillId="5" borderId="22" xfId="0" applyFill="1" applyBorder="1" applyAlignment="1">
      <alignment horizontal="right"/>
    </xf>
    <xf numFmtId="0" fontId="0" fillId="5" borderId="0" xfId="0" applyFont="1" applyFill="1" applyBorder="1"/>
    <xf numFmtId="43" fontId="0" fillId="5" borderId="22" xfId="1" applyFont="1" applyFill="1" applyBorder="1"/>
    <xf numFmtId="43" fontId="4" fillId="5" borderId="22" xfId="1" applyFont="1" applyFill="1" applyBorder="1" applyAlignment="1">
      <alignment horizontal="center" vertical="center" wrapText="1"/>
    </xf>
    <xf numFmtId="43" fontId="4" fillId="5" borderId="19" xfId="1" applyFont="1" applyFill="1" applyBorder="1" applyAlignment="1">
      <alignment horizontal="center" vertical="center" wrapText="1"/>
    </xf>
    <xf numFmtId="43" fontId="4" fillId="5" borderId="19" xfId="1" applyFont="1" applyFill="1" applyBorder="1" applyAlignment="1">
      <alignment horizontal="right" vertical="center"/>
    </xf>
    <xf numFmtId="0" fontId="0" fillId="5" borderId="20" xfId="0" applyFill="1" applyBorder="1" applyAlignment="1">
      <alignment horizontal="right"/>
    </xf>
    <xf numFmtId="43" fontId="4" fillId="5" borderId="22" xfId="1" applyFont="1" applyFill="1" applyBorder="1" applyAlignment="1">
      <alignment horizontal="right" vertical="center"/>
    </xf>
    <xf numFmtId="0" fontId="0" fillId="5" borderId="23" xfId="0" applyFill="1" applyBorder="1"/>
    <xf numFmtId="43" fontId="0" fillId="5" borderId="22" xfId="1" applyFont="1" applyFill="1" applyBorder="1" applyAlignment="1">
      <alignment horizontal="right"/>
    </xf>
    <xf numFmtId="0" fontId="4" fillId="5" borderId="23" xfId="0" applyFont="1" applyFill="1" applyBorder="1" applyAlignment="1">
      <alignment vertical="center"/>
    </xf>
    <xf numFmtId="0" fontId="5" fillId="5" borderId="23" xfId="0" applyFont="1" applyFill="1" applyBorder="1"/>
    <xf numFmtId="0" fontId="0" fillId="5" borderId="28" xfId="0" applyFill="1" applyBorder="1"/>
    <xf numFmtId="0" fontId="4" fillId="5" borderId="19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vertical="center"/>
    </xf>
    <xf numFmtId="43" fontId="0" fillId="5" borderId="21" xfId="1" applyFont="1" applyFill="1" applyBorder="1"/>
    <xf numFmtId="43" fontId="4" fillId="5" borderId="23" xfId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vertical="center"/>
    </xf>
    <xf numFmtId="43" fontId="18" fillId="4" borderId="15" xfId="1" applyFont="1" applyFill="1" applyBorder="1" applyAlignment="1">
      <alignment horizontal="center" vertical="center" wrapText="1"/>
    </xf>
    <xf numFmtId="43" fontId="18" fillId="4" borderId="16" xfId="1" applyFont="1" applyFill="1" applyBorder="1" applyAlignment="1">
      <alignment horizontal="center" vertical="center" wrapText="1"/>
    </xf>
    <xf numFmtId="0" fontId="0" fillId="5" borderId="19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19" xfId="0" applyFill="1" applyBorder="1" applyAlignment="1">
      <alignment horizontal="left"/>
    </xf>
    <xf numFmtId="0" fontId="0" fillId="5" borderId="20" xfId="0" applyFill="1" applyBorder="1"/>
    <xf numFmtId="0" fontId="0" fillId="5" borderId="20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22" fillId="5" borderId="0" xfId="0" applyFont="1" applyFill="1" applyBorder="1"/>
    <xf numFmtId="0" fontId="0" fillId="5" borderId="0" xfId="0" quotePrefix="1" applyFill="1" applyBorder="1"/>
    <xf numFmtId="0" fontId="22" fillId="5" borderId="23" xfId="0" applyFont="1" applyFill="1" applyBorder="1"/>
    <xf numFmtId="0" fontId="22" fillId="5" borderId="22" xfId="0" applyFont="1" applyFill="1" applyBorder="1"/>
    <xf numFmtId="0" fontId="0" fillId="5" borderId="23" xfId="0" applyFont="1" applyFill="1" applyBorder="1"/>
    <xf numFmtId="0" fontId="0" fillId="5" borderId="2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43" fontId="0" fillId="5" borderId="25" xfId="0" applyNumberFormat="1" applyFill="1" applyBorder="1"/>
    <xf numFmtId="43" fontId="22" fillId="5" borderId="18" xfId="0" applyNumberFormat="1" applyFont="1" applyFill="1" applyBorder="1"/>
    <xf numFmtId="43" fontId="0" fillId="5" borderId="18" xfId="0" applyNumberFormat="1" applyFill="1" applyBorder="1"/>
    <xf numFmtId="43" fontId="22" fillId="5" borderId="0" xfId="0" applyNumberFormat="1" applyFont="1" applyFill="1" applyBorder="1"/>
    <xf numFmtId="0" fontId="5" fillId="5" borderId="21" xfId="0" applyFont="1" applyFill="1" applyBorder="1" applyAlignment="1">
      <alignment horizontal="left"/>
    </xf>
    <xf numFmtId="43" fontId="22" fillId="5" borderId="25" xfId="0" applyNumberFormat="1" applyFont="1" applyFill="1" applyBorder="1"/>
    <xf numFmtId="43" fontId="0" fillId="5" borderId="35" xfId="0" applyNumberFormat="1" applyFill="1" applyBorder="1"/>
    <xf numFmtId="43" fontId="19" fillId="5" borderId="18" xfId="0" applyNumberFormat="1" applyFont="1" applyFill="1" applyBorder="1"/>
    <xf numFmtId="0" fontId="18" fillId="5" borderId="23" xfId="0" applyFont="1" applyFill="1" applyBorder="1"/>
    <xf numFmtId="0" fontId="21" fillId="5" borderId="23" xfId="0" applyFont="1" applyFill="1" applyBorder="1" applyAlignment="1">
      <alignment vertical="center"/>
    </xf>
    <xf numFmtId="165" fontId="14" fillId="5" borderId="8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8" xfId="0" applyFont="1" applyFill="1" applyBorder="1"/>
    <xf numFmtId="43" fontId="14" fillId="5" borderId="8" xfId="0" applyNumberFormat="1" applyFont="1" applyFill="1" applyBorder="1"/>
    <xf numFmtId="0" fontId="14" fillId="5" borderId="8" xfId="0" applyFont="1" applyFill="1" applyBorder="1" applyAlignment="1">
      <alignment wrapText="1"/>
    </xf>
    <xf numFmtId="165" fontId="24" fillId="5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24" fillId="5" borderId="8" xfId="0" applyFont="1" applyFill="1" applyBorder="1"/>
    <xf numFmtId="43" fontId="24" fillId="5" borderId="8" xfId="1" applyFont="1" applyFill="1" applyBorder="1"/>
    <xf numFmtId="43" fontId="24" fillId="5" borderId="8" xfId="0" applyNumberFormat="1" applyFont="1" applyFill="1" applyBorder="1"/>
    <xf numFmtId="165" fontId="25" fillId="5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5" borderId="8" xfId="0" applyFont="1" applyFill="1" applyBorder="1"/>
    <xf numFmtId="43" fontId="25" fillId="5" borderId="8" xfId="0" applyNumberFormat="1" applyFont="1" applyFill="1" applyBorder="1"/>
    <xf numFmtId="43" fontId="25" fillId="5" borderId="8" xfId="1" applyFont="1" applyFill="1" applyBorder="1"/>
    <xf numFmtId="165" fontId="17" fillId="5" borderId="8" xfId="0" applyNumberFormat="1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8" xfId="0" applyFont="1" applyFill="1" applyBorder="1"/>
    <xf numFmtId="43" fontId="17" fillId="5" borderId="8" xfId="1" applyFont="1" applyFill="1" applyBorder="1"/>
    <xf numFmtId="0" fontId="18" fillId="5" borderId="8" xfId="0" applyFont="1" applyFill="1" applyBorder="1"/>
    <xf numFmtId="43" fontId="17" fillId="5" borderId="8" xfId="0" applyNumberFormat="1" applyFont="1" applyFill="1" applyBorder="1"/>
    <xf numFmtId="165" fontId="24" fillId="5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5" borderId="1" xfId="0" applyFont="1" applyFill="1" applyBorder="1"/>
    <xf numFmtId="43" fontId="24" fillId="5" borderId="1" xfId="1" applyFont="1" applyFill="1" applyBorder="1"/>
    <xf numFmtId="0" fontId="0" fillId="5" borderId="11" xfId="0" applyFill="1" applyBorder="1" applyAlignment="1">
      <alignment horizontal="right"/>
    </xf>
    <xf numFmtId="0" fontId="4" fillId="5" borderId="9" xfId="0" applyFont="1" applyFill="1" applyBorder="1" applyAlignment="1">
      <alignment vertical="center"/>
    </xf>
    <xf numFmtId="43" fontId="0" fillId="5" borderId="42" xfId="1" applyFont="1" applyFill="1" applyBorder="1"/>
    <xf numFmtId="43" fontId="0" fillId="5" borderId="42" xfId="1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43" xfId="0" applyFill="1" applyBorder="1"/>
    <xf numFmtId="43" fontId="0" fillId="5" borderId="10" xfId="1" applyFont="1" applyFill="1" applyBorder="1"/>
    <xf numFmtId="0" fontId="17" fillId="5" borderId="12" xfId="0" applyFont="1" applyFill="1" applyBorder="1"/>
    <xf numFmtId="43" fontId="19" fillId="5" borderId="5" xfId="1" applyFont="1" applyFill="1" applyBorder="1"/>
    <xf numFmtId="0" fontId="15" fillId="5" borderId="0" xfId="0" applyFont="1" applyFill="1" applyBorder="1"/>
    <xf numFmtId="0" fontId="16" fillId="4" borderId="11" xfId="3" applyFont="1" applyFill="1" applyBorder="1" applyAlignment="1">
      <alignment horizontal="center"/>
    </xf>
    <xf numFmtId="0" fontId="16" fillId="4" borderId="9" xfId="3" applyFont="1" applyFill="1" applyBorder="1" applyAlignment="1">
      <alignment horizontal="center"/>
    </xf>
    <xf numFmtId="0" fontId="16" fillId="4" borderId="10" xfId="3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3" fontId="18" fillId="5" borderId="11" xfId="1" applyFont="1" applyFill="1" applyBorder="1" applyAlignment="1">
      <alignment horizontal="center"/>
    </xf>
    <xf numFmtId="43" fontId="18" fillId="5" borderId="10" xfId="1" applyFont="1" applyFill="1" applyBorder="1" applyAlignment="1">
      <alignment horizontal="center"/>
    </xf>
    <xf numFmtId="0" fontId="16" fillId="4" borderId="27" xfId="1" applyNumberFormat="1" applyFont="1" applyFill="1" applyBorder="1" applyAlignment="1">
      <alignment horizontal="center"/>
    </xf>
    <xf numFmtId="0" fontId="16" fillId="4" borderId="29" xfId="1" applyNumberFormat="1" applyFont="1" applyFill="1" applyBorder="1" applyAlignment="1">
      <alignment horizontal="center"/>
    </xf>
    <xf numFmtId="0" fontId="16" fillId="4" borderId="26" xfId="2" applyFont="1" applyFill="1" applyBorder="1" applyAlignment="1">
      <alignment horizontal="center"/>
    </xf>
    <xf numFmtId="0" fontId="16" fillId="4" borderId="27" xfId="2" applyFont="1" applyFill="1" applyBorder="1" applyAlignment="1">
      <alignment horizontal="center"/>
    </xf>
    <xf numFmtId="0" fontId="16" fillId="6" borderId="11" xfId="3" applyFont="1" applyFill="1" applyBorder="1" applyAlignment="1">
      <alignment horizontal="center"/>
    </xf>
    <xf numFmtId="0" fontId="16" fillId="6" borderId="9" xfId="3" applyFont="1" applyFill="1" applyBorder="1" applyAlignment="1">
      <alignment horizontal="center"/>
    </xf>
    <xf numFmtId="0" fontId="16" fillId="6" borderId="9" xfId="1" applyNumberFormat="1" applyFont="1" applyFill="1" applyBorder="1" applyAlignment="1">
      <alignment horizontal="center"/>
    </xf>
    <xf numFmtId="0" fontId="16" fillId="6" borderId="10" xfId="1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16" fillId="4" borderId="26" xfId="3" applyFont="1" applyFill="1" applyBorder="1" applyAlignment="1">
      <alignment horizontal="center"/>
    </xf>
    <xf numFmtId="0" fontId="16" fillId="4" borderId="27" xfId="3" applyFont="1" applyFill="1" applyBorder="1" applyAlignment="1">
      <alignment horizontal="center"/>
    </xf>
    <xf numFmtId="0" fontId="16" fillId="4" borderId="29" xfId="3" applyFont="1" applyFill="1" applyBorder="1" applyAlignment="1">
      <alignment horizontal="center"/>
    </xf>
    <xf numFmtId="0" fontId="18" fillId="4" borderId="19" xfId="3" applyFont="1" applyFill="1" applyBorder="1" applyAlignment="1">
      <alignment horizontal="center"/>
    </xf>
    <xf numFmtId="0" fontId="18" fillId="4" borderId="20" xfId="3" applyFont="1" applyFill="1" applyBorder="1" applyAlignment="1">
      <alignment horizontal="center"/>
    </xf>
    <xf numFmtId="0" fontId="18" fillId="4" borderId="21" xfId="3" applyFont="1" applyFill="1" applyBorder="1" applyAlignment="1">
      <alignment horizontal="center"/>
    </xf>
    <xf numFmtId="0" fontId="18" fillId="4" borderId="26" xfId="3" applyFont="1" applyFill="1" applyBorder="1" applyAlignment="1">
      <alignment horizontal="center"/>
    </xf>
    <xf numFmtId="0" fontId="18" fillId="4" borderId="27" xfId="3" applyFont="1" applyFill="1" applyBorder="1" applyAlignment="1">
      <alignment horizontal="center"/>
    </xf>
    <xf numFmtId="0" fontId="18" fillId="4" borderId="29" xfId="3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right" vertical="center"/>
    </xf>
    <xf numFmtId="0" fontId="18" fillId="4" borderId="16" xfId="0" applyFont="1" applyFill="1" applyBorder="1" applyAlignment="1">
      <alignment horizontal="right" vertical="center"/>
    </xf>
    <xf numFmtId="0" fontId="18" fillId="5" borderId="4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</cellXfs>
  <cellStyles count="4">
    <cellStyle name="Input" xfId="3" builtinId="20"/>
    <cellStyle name="Migliaia" xfId="1" builtinId="3"/>
    <cellStyle name="Neutrale" xfId="2" builtinId="28"/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199"/>
  <sheetViews>
    <sheetView zoomScaleNormal="100" workbookViewId="0">
      <pane ySplit="2" topLeftCell="A3" activePane="bottomLeft" state="frozen"/>
      <selection pane="bottomLeft" activeCell="B9" sqref="B9"/>
    </sheetView>
  </sheetViews>
  <sheetFormatPr defaultRowHeight="15" x14ac:dyDescent="0.25"/>
  <cols>
    <col min="1" max="1" width="13.85546875" style="22" customWidth="1"/>
    <col min="2" max="2" width="9.140625" style="23"/>
    <col min="3" max="3" width="42.5703125" style="36" customWidth="1"/>
    <col min="4" max="4" width="43.42578125" style="16" customWidth="1"/>
    <col min="5" max="6" width="14.85546875" style="20" customWidth="1"/>
    <col min="7" max="7" width="9.140625" style="16"/>
    <col min="8" max="8" width="3" style="16" customWidth="1"/>
    <col min="9" max="10" width="29.7109375" style="16" customWidth="1"/>
    <col min="11" max="11" width="9.5703125" style="16" bestFit="1" customWidth="1"/>
    <col min="12" max="12" width="3.140625" style="16" customWidth="1"/>
    <col min="13" max="16384" width="9.140625" style="16"/>
  </cols>
  <sheetData>
    <row r="1" spans="1:13" s="49" customFormat="1" ht="27" thickBot="1" x14ac:dyDescent="0.45">
      <c r="A1" s="236" t="s">
        <v>280</v>
      </c>
      <c r="B1" s="237"/>
      <c r="C1" s="237"/>
      <c r="D1" s="237">
        <v>2019</v>
      </c>
      <c r="E1" s="237"/>
      <c r="F1" s="238"/>
    </row>
    <row r="2" spans="1:13" s="21" customFormat="1" ht="19.5" thickBot="1" x14ac:dyDescent="0.35">
      <c r="A2" s="50" t="s">
        <v>0</v>
      </c>
      <c r="B2" s="51" t="s">
        <v>1</v>
      </c>
      <c r="C2" s="52" t="s">
        <v>2</v>
      </c>
      <c r="D2" s="53" t="s">
        <v>3</v>
      </c>
      <c r="E2" s="54" t="s">
        <v>4</v>
      </c>
      <c r="F2" s="55" t="s">
        <v>5</v>
      </c>
      <c r="I2" s="16"/>
      <c r="J2" s="16"/>
      <c r="K2" s="16"/>
      <c r="L2" s="16"/>
    </row>
    <row r="3" spans="1:13" ht="15.75" thickBot="1" x14ac:dyDescent="0.3">
      <c r="A3" s="56"/>
      <c r="B3" s="57" t="e">
        <f>+VLOOKUP('LIBRO GIORNALE'!C3,RIEPILOGO!$A$3:$B$211,2)</f>
        <v>#N/A</v>
      </c>
      <c r="C3" s="58"/>
      <c r="D3" s="59"/>
      <c r="E3" s="60"/>
      <c r="F3" s="60"/>
      <c r="H3" s="239" t="s">
        <v>335</v>
      </c>
      <c r="I3" s="240"/>
      <c r="J3" s="240"/>
      <c r="K3" s="240"/>
      <c r="L3" s="241"/>
    </row>
    <row r="4" spans="1:13" ht="15.75" thickBot="1" x14ac:dyDescent="0.3">
      <c r="A4" s="56"/>
      <c r="B4" s="57" t="str">
        <f>+VLOOKUP('LIBRO GIORNALE'!C4,RIEPILOGO!$A$3:$B$211,2)</f>
        <v>0000</v>
      </c>
      <c r="C4" s="58" t="s">
        <v>277</v>
      </c>
      <c r="D4" s="59"/>
      <c r="E4" s="60"/>
      <c r="F4" s="60"/>
    </row>
    <row r="5" spans="1:13" x14ac:dyDescent="0.25">
      <c r="A5" s="56"/>
      <c r="B5" s="57" t="str">
        <f>+VLOOKUP('LIBRO GIORNALE'!C5,RIEPILOGO!$A$3:$B$211,2)</f>
        <v>0000</v>
      </c>
      <c r="C5" s="58" t="s">
        <v>277</v>
      </c>
      <c r="D5" s="59"/>
      <c r="E5" s="60"/>
      <c r="F5" s="60"/>
      <c r="H5" s="79"/>
      <c r="I5" s="80"/>
      <c r="J5" s="80"/>
      <c r="K5" s="80"/>
      <c r="L5" s="81"/>
    </row>
    <row r="6" spans="1:13" x14ac:dyDescent="0.25">
      <c r="A6" s="56"/>
      <c r="B6" s="57" t="str">
        <f>+VLOOKUP('LIBRO GIORNALE'!C6,RIEPILOGO!$A$3:$B$211,2)</f>
        <v>0000</v>
      </c>
      <c r="C6" s="58" t="s">
        <v>277</v>
      </c>
      <c r="D6" s="59"/>
      <c r="E6" s="60"/>
      <c r="F6" s="60"/>
      <c r="H6" s="82"/>
      <c r="I6" s="83" t="str">
        <f>+RIEPILOGO!A34</f>
        <v>Banca X c/c</v>
      </c>
      <c r="J6" s="84">
        <f>+RIEPILOGO!C34</f>
        <v>0</v>
      </c>
      <c r="K6" s="84">
        <f>+RIEPILOGO!D34</f>
        <v>0</v>
      </c>
      <c r="L6" s="85"/>
    </row>
    <row r="7" spans="1:13" x14ac:dyDescent="0.25">
      <c r="A7" s="56"/>
      <c r="B7" s="57" t="str">
        <f>+VLOOKUP('LIBRO GIORNALE'!C7,RIEPILOGO!$A$3:$B$211,2)</f>
        <v>0000</v>
      </c>
      <c r="C7" s="58" t="s">
        <v>277</v>
      </c>
      <c r="D7" s="59"/>
      <c r="E7" s="60"/>
      <c r="F7" s="60"/>
      <c r="H7" s="82"/>
      <c r="I7" s="83" t="str">
        <f>+RIEPILOGO!A35</f>
        <v>Banca Y c/c</v>
      </c>
      <c r="J7" s="84">
        <f>+RIEPILOGO!C35</f>
        <v>0</v>
      </c>
      <c r="K7" s="86">
        <f>+RIEPILOGO!D35</f>
        <v>0</v>
      </c>
      <c r="L7" s="85"/>
    </row>
    <row r="8" spans="1:13" x14ac:dyDescent="0.25">
      <c r="A8" s="56"/>
      <c r="B8" s="57" t="str">
        <f>+VLOOKUP('LIBRO GIORNALE'!C8,RIEPILOGO!$A$3:$B$211,2)</f>
        <v>0000</v>
      </c>
      <c r="C8" s="58" t="s">
        <v>277</v>
      </c>
      <c r="D8" s="59"/>
      <c r="E8" s="60"/>
      <c r="F8" s="60"/>
      <c r="H8" s="82"/>
      <c r="I8" s="83" t="str">
        <f>+RIEPILOGO!A36</f>
        <v>Banca Z c/c</v>
      </c>
      <c r="J8" s="84">
        <f>+RIEPILOGO!C36</f>
        <v>0</v>
      </c>
      <c r="K8" s="86">
        <f>+RIEPILOGO!D36</f>
        <v>0</v>
      </c>
      <c r="L8" s="85"/>
      <c r="M8" s="48"/>
    </row>
    <row r="9" spans="1:13" x14ac:dyDescent="0.25">
      <c r="A9" s="56"/>
      <c r="B9" s="57" t="str">
        <f>+VLOOKUP('LIBRO GIORNALE'!C9,RIEPILOGO!$A$3:$B$211,2)</f>
        <v>0000</v>
      </c>
      <c r="C9" s="58" t="s">
        <v>277</v>
      </c>
      <c r="D9" s="59"/>
      <c r="E9" s="60"/>
      <c r="F9" s="60"/>
      <c r="H9" s="82"/>
      <c r="I9" s="87"/>
      <c r="J9" s="87"/>
      <c r="K9" s="87"/>
      <c r="L9" s="85"/>
    </row>
    <row r="10" spans="1:13" x14ac:dyDescent="0.25">
      <c r="A10" s="56"/>
      <c r="B10" s="57" t="str">
        <f>+VLOOKUP('LIBRO GIORNALE'!C10,RIEPILOGO!$A$3:$B$211,2)</f>
        <v>0000</v>
      </c>
      <c r="C10" s="58" t="s">
        <v>277</v>
      </c>
      <c r="D10" s="59"/>
      <c r="E10" s="60"/>
      <c r="F10" s="60"/>
      <c r="H10" s="82"/>
      <c r="I10" s="61" t="str">
        <f>+RIEPILOGO!A40</f>
        <v>Banche c/c attivi</v>
      </c>
      <c r="J10" s="62" t="s">
        <v>336</v>
      </c>
      <c r="K10" s="63" t="str">
        <f>+RIEPILOGO!B40</f>
        <v>0701</v>
      </c>
      <c r="L10" s="85"/>
    </row>
    <row r="11" spans="1:13" x14ac:dyDescent="0.25">
      <c r="A11" s="56"/>
      <c r="B11" s="57" t="str">
        <f>+VLOOKUP('LIBRO GIORNALE'!C11,RIEPILOGO!$A$3:$B$211,2)</f>
        <v>0000</v>
      </c>
      <c r="C11" s="58" t="s">
        <v>277</v>
      </c>
      <c r="D11" s="59"/>
      <c r="E11" s="60"/>
      <c r="F11" s="60"/>
      <c r="H11" s="82"/>
      <c r="I11" s="88"/>
      <c r="J11" s="89">
        <f>+IF((J6+J7+J8-K6-K7-K8)&gt;0,(J6+J7+J8-K6-K7-K8),0)</f>
        <v>0</v>
      </c>
      <c r="K11" s="66"/>
      <c r="L11" s="85"/>
    </row>
    <row r="12" spans="1:13" x14ac:dyDescent="0.25">
      <c r="A12" s="56"/>
      <c r="B12" s="57" t="str">
        <f>+VLOOKUP('LIBRO GIORNALE'!C12,RIEPILOGO!$A$3:$B$211,2)</f>
        <v>0000</v>
      </c>
      <c r="C12" s="58" t="s">
        <v>277</v>
      </c>
      <c r="D12" s="59"/>
      <c r="E12" s="60"/>
      <c r="F12" s="60"/>
      <c r="H12" s="82"/>
      <c r="I12" s="87"/>
      <c r="J12" s="87"/>
      <c r="K12" s="87"/>
      <c r="L12" s="85"/>
    </row>
    <row r="13" spans="1:13" x14ac:dyDescent="0.25">
      <c r="A13" s="56"/>
      <c r="B13" s="57" t="str">
        <f>+VLOOKUP('LIBRO GIORNALE'!C13,RIEPILOGO!$A$3:$B$211,2)</f>
        <v>0000</v>
      </c>
      <c r="C13" s="58" t="s">
        <v>277</v>
      </c>
      <c r="D13" s="59"/>
      <c r="E13" s="60"/>
      <c r="F13" s="60"/>
      <c r="H13" s="82"/>
      <c r="I13" s="61" t="str">
        <f>+RIEPILOGO!A41</f>
        <v>Banche c/c passivi</v>
      </c>
      <c r="J13" s="65"/>
      <c r="K13" s="63">
        <f>+RIEPILOGO!B41</f>
        <v>1407</v>
      </c>
      <c r="L13" s="85"/>
    </row>
    <row r="14" spans="1:13" x14ac:dyDescent="0.25">
      <c r="A14" s="56"/>
      <c r="B14" s="57" t="str">
        <f>+VLOOKUP('LIBRO GIORNALE'!C14,RIEPILOGO!$A$3:$B$211,2)</f>
        <v>0000</v>
      </c>
      <c r="C14" s="58" t="s">
        <v>277</v>
      </c>
      <c r="D14" s="59"/>
      <c r="E14" s="60"/>
      <c r="F14" s="60"/>
      <c r="H14" s="82"/>
      <c r="I14" s="88"/>
      <c r="J14" s="90"/>
      <c r="K14" s="66">
        <f>+IF((J6+J7+J8-K6-K7-K8)&lt;0,-(J6+J7+J8-K6-K7-K8),0)</f>
        <v>0</v>
      </c>
      <c r="L14" s="85"/>
    </row>
    <row r="15" spans="1:13" ht="15.75" thickBot="1" x14ac:dyDescent="0.3">
      <c r="A15" s="56"/>
      <c r="B15" s="57" t="str">
        <f>+VLOOKUP('LIBRO GIORNALE'!C15,RIEPILOGO!$A$3:$B$211,2)</f>
        <v>0000</v>
      </c>
      <c r="C15" s="58" t="s">
        <v>277</v>
      </c>
      <c r="D15" s="59"/>
      <c r="E15" s="60"/>
      <c r="F15" s="60"/>
      <c r="H15" s="91"/>
      <c r="I15" s="92"/>
      <c r="J15" s="92"/>
      <c r="K15" s="92"/>
      <c r="L15" s="93"/>
    </row>
    <row r="16" spans="1:13" ht="15.75" thickBot="1" x14ac:dyDescent="0.3">
      <c r="A16" s="56"/>
      <c r="B16" s="57" t="e">
        <f>+VLOOKUP('LIBRO GIORNALE'!C16,RIEPILOGO!$A$3:$B$211,2)</f>
        <v>#N/A</v>
      </c>
      <c r="C16" s="58"/>
      <c r="D16" s="59"/>
      <c r="E16" s="60"/>
      <c r="F16" s="60"/>
      <c r="H16" s="87"/>
      <c r="I16" s="87"/>
      <c r="J16" s="87"/>
      <c r="K16" s="87"/>
      <c r="L16" s="87"/>
    </row>
    <row r="17" spans="1:12" x14ac:dyDescent="0.25">
      <c r="A17" s="56"/>
      <c r="B17" s="57" t="e">
        <f>+VLOOKUP('LIBRO GIORNALE'!C17,RIEPILOGO!$A$3:$B$211,2)</f>
        <v>#N/A</v>
      </c>
      <c r="C17" s="58"/>
      <c r="D17" s="59"/>
      <c r="E17" s="60"/>
      <c r="F17" s="60"/>
      <c r="H17" s="79"/>
      <c r="I17" s="80"/>
      <c r="J17" s="80"/>
      <c r="K17" s="80"/>
      <c r="L17" s="81"/>
    </row>
    <row r="18" spans="1:12" x14ac:dyDescent="0.25">
      <c r="A18" s="56"/>
      <c r="B18" s="57" t="e">
        <f>+VLOOKUP('LIBRO GIORNALE'!C18,RIEPILOGO!$A$3:$B$211,2)</f>
        <v>#N/A</v>
      </c>
      <c r="C18" s="58"/>
      <c r="D18" s="59"/>
      <c r="E18" s="60"/>
      <c r="F18" s="60"/>
      <c r="H18" s="82"/>
      <c r="I18" s="83" t="str">
        <f>+RIEPILOGO!A132</f>
        <v>Iva a ns. credito</v>
      </c>
      <c r="J18" s="84">
        <f>+RIEPILOGO!C132</f>
        <v>0</v>
      </c>
      <c r="K18" s="84">
        <f>+RIEPILOGO!D132</f>
        <v>0</v>
      </c>
      <c r="L18" s="85"/>
    </row>
    <row r="19" spans="1:12" x14ac:dyDescent="0.25">
      <c r="A19" s="56"/>
      <c r="B19" s="57" t="str">
        <f>+VLOOKUP('LIBRO GIORNALE'!C19,RIEPILOGO!$A$3:$B$211,2)</f>
        <v>0000</v>
      </c>
      <c r="C19" s="58" t="s">
        <v>277</v>
      </c>
      <c r="D19" s="59"/>
      <c r="E19" s="60"/>
      <c r="F19" s="60"/>
      <c r="H19" s="82"/>
      <c r="I19" s="83" t="str">
        <f>+RIEPILOGO!A133</f>
        <v>IVA a ns. debito</v>
      </c>
      <c r="J19" s="84">
        <f>+RIEPILOGO!C133</f>
        <v>0</v>
      </c>
      <c r="K19" s="84">
        <f>+RIEPILOGO!D133</f>
        <v>0</v>
      </c>
      <c r="L19" s="85"/>
    </row>
    <row r="20" spans="1:12" x14ac:dyDescent="0.25">
      <c r="A20" s="56"/>
      <c r="B20" s="57" t="str">
        <f>+VLOOKUP('LIBRO GIORNALE'!C20,RIEPILOGO!$A$3:$B$211,2)</f>
        <v>0000</v>
      </c>
      <c r="C20" s="58" t="s">
        <v>277</v>
      </c>
      <c r="D20" s="59"/>
      <c r="E20" s="60"/>
      <c r="F20" s="60"/>
      <c r="H20" s="82"/>
      <c r="I20" s="83" t="str">
        <f>+RIEPILOGO!A91</f>
        <v>Erario c/ acconto Iva</v>
      </c>
      <c r="J20" s="84">
        <f>+RIEPILOGO!C91</f>
        <v>0</v>
      </c>
      <c r="K20" s="84">
        <f>+RIEPILOGO!D91</f>
        <v>0</v>
      </c>
      <c r="L20" s="85"/>
    </row>
    <row r="21" spans="1:12" x14ac:dyDescent="0.25">
      <c r="A21" s="56"/>
      <c r="B21" s="57" t="str">
        <f>+VLOOKUP('LIBRO GIORNALE'!C21,RIEPILOGO!$A$3:$B$211,2)</f>
        <v>0000</v>
      </c>
      <c r="C21" s="58" t="s">
        <v>277</v>
      </c>
      <c r="D21" s="59"/>
      <c r="E21" s="60"/>
      <c r="F21" s="60"/>
      <c r="H21" s="82"/>
      <c r="I21" s="87"/>
      <c r="J21" s="87"/>
      <c r="K21" s="87"/>
      <c r="L21" s="85"/>
    </row>
    <row r="22" spans="1:12" x14ac:dyDescent="0.25">
      <c r="A22" s="56"/>
      <c r="B22" s="57" t="str">
        <f>+VLOOKUP('LIBRO GIORNALE'!C22,RIEPILOGO!$A$3:$B$211,2)</f>
        <v>0000</v>
      </c>
      <c r="C22" s="58" t="s">
        <v>277</v>
      </c>
      <c r="D22" s="59"/>
      <c r="E22" s="60"/>
      <c r="F22" s="60"/>
      <c r="H22" s="82"/>
      <c r="I22" s="61" t="str">
        <f>+RIEPILOGO!A67</f>
        <v>Crediti v/ Erario per Iva</v>
      </c>
      <c r="J22" s="62" t="s">
        <v>336</v>
      </c>
      <c r="K22" s="63" t="str">
        <f>+RIEPILOGO!B67</f>
        <v>0603</v>
      </c>
      <c r="L22" s="85"/>
    </row>
    <row r="23" spans="1:12" x14ac:dyDescent="0.25">
      <c r="A23" s="56"/>
      <c r="B23" s="57" t="str">
        <f>+VLOOKUP('LIBRO GIORNALE'!C23,RIEPILOGO!$A$3:$B$211,2)</f>
        <v>0000</v>
      </c>
      <c r="C23" s="58" t="s">
        <v>277</v>
      </c>
      <c r="D23" s="59"/>
      <c r="E23" s="60"/>
      <c r="F23" s="60"/>
      <c r="H23" s="82"/>
      <c r="I23" s="64"/>
      <c r="J23" s="94">
        <f>+IF((J18+J19+J20-K18-K19-K20)&gt;0,(J18+J19+J20-K18-K19-K20),0)</f>
        <v>0</v>
      </c>
      <c r="K23" s="95"/>
      <c r="L23" s="85"/>
    </row>
    <row r="24" spans="1:12" x14ac:dyDescent="0.25">
      <c r="A24" s="56"/>
      <c r="B24" s="57" t="str">
        <f>+VLOOKUP('LIBRO GIORNALE'!C24,RIEPILOGO!$A$3:$B$211,2)</f>
        <v>0000</v>
      </c>
      <c r="C24" s="58" t="s">
        <v>277</v>
      </c>
      <c r="D24" s="59"/>
      <c r="E24" s="60"/>
      <c r="F24" s="60"/>
      <c r="H24" s="82"/>
      <c r="I24" s="87"/>
      <c r="J24" s="87"/>
      <c r="K24" s="87"/>
      <c r="L24" s="85"/>
    </row>
    <row r="25" spans="1:12" x14ac:dyDescent="0.25">
      <c r="A25" s="56"/>
      <c r="B25" s="57" t="str">
        <f>+VLOOKUP('LIBRO GIORNALE'!C25,RIEPILOGO!$A$3:$B$211,2)</f>
        <v>0000</v>
      </c>
      <c r="C25" s="58" t="s">
        <v>277</v>
      </c>
      <c r="D25" s="59"/>
      <c r="E25" s="60"/>
      <c r="F25" s="60"/>
      <c r="H25" s="82"/>
      <c r="I25" s="61" t="str">
        <f>+RIEPILOGO!A77</f>
        <v>Debiti v/ Erario per Iva</v>
      </c>
      <c r="J25" s="62" t="s">
        <v>336</v>
      </c>
      <c r="K25" s="63">
        <f>+RIEPILOGO!B72</f>
        <v>1604</v>
      </c>
      <c r="L25" s="85"/>
    </row>
    <row r="26" spans="1:12" x14ac:dyDescent="0.25">
      <c r="A26" s="56"/>
      <c r="B26" s="57" t="str">
        <f>+VLOOKUP('LIBRO GIORNALE'!C26,RIEPILOGO!$A$3:$B$211,2)</f>
        <v>0000</v>
      </c>
      <c r="C26" s="58" t="s">
        <v>277</v>
      </c>
      <c r="D26" s="59"/>
      <c r="E26" s="60"/>
      <c r="F26" s="60"/>
      <c r="H26" s="82"/>
      <c r="I26" s="64"/>
      <c r="J26" s="65"/>
      <c r="K26" s="66">
        <f>+IF((J18+J19+J20-K18-K19-K20)&lt;0,-(J18+J19+J20-K18-K19-K20),0)</f>
        <v>0</v>
      </c>
      <c r="L26" s="85"/>
    </row>
    <row r="27" spans="1:12" ht="15.75" thickBot="1" x14ac:dyDescent="0.3">
      <c r="A27" s="56"/>
      <c r="B27" s="57" t="str">
        <f>+VLOOKUP('LIBRO GIORNALE'!C27,RIEPILOGO!$A$3:$B$211,2)</f>
        <v>0000</v>
      </c>
      <c r="C27" s="58" t="s">
        <v>277</v>
      </c>
      <c r="D27" s="59"/>
      <c r="E27" s="60"/>
      <c r="F27" s="60"/>
      <c r="H27" s="91"/>
      <c r="I27" s="92"/>
      <c r="J27" s="92"/>
      <c r="K27" s="92"/>
      <c r="L27" s="93"/>
    </row>
    <row r="28" spans="1:12" ht="15.75" thickBot="1" x14ac:dyDescent="0.3">
      <c r="A28" s="56"/>
      <c r="B28" s="57" t="str">
        <f>+VLOOKUP('LIBRO GIORNALE'!C28,RIEPILOGO!$A$3:$B$211,2)</f>
        <v>0000</v>
      </c>
      <c r="C28" s="58" t="s">
        <v>277</v>
      </c>
      <c r="D28" s="59"/>
      <c r="E28" s="60"/>
      <c r="F28" s="60"/>
      <c r="H28" s="87"/>
      <c r="I28" s="87"/>
      <c r="J28" s="87"/>
      <c r="K28" s="87"/>
      <c r="L28" s="87"/>
    </row>
    <row r="29" spans="1:12" x14ac:dyDescent="0.25">
      <c r="A29" s="56"/>
      <c r="B29" s="57" t="str">
        <f>+VLOOKUP('LIBRO GIORNALE'!C29,RIEPILOGO!$A$3:$B$211,2)</f>
        <v>0000</v>
      </c>
      <c r="C29" s="58" t="s">
        <v>277</v>
      </c>
      <c r="D29" s="59"/>
      <c r="E29" s="60"/>
      <c r="F29" s="60"/>
      <c r="H29" s="79"/>
      <c r="I29" s="80"/>
      <c r="J29" s="80"/>
      <c r="K29" s="80"/>
      <c r="L29" s="81"/>
    </row>
    <row r="30" spans="1:12" x14ac:dyDescent="0.25">
      <c r="A30" s="56"/>
      <c r="B30" s="57" t="str">
        <f>+VLOOKUP('LIBRO GIORNALE'!C30,RIEPILOGO!$A$3:$B$211,2)</f>
        <v>0000</v>
      </c>
      <c r="C30" s="58" t="s">
        <v>277</v>
      </c>
      <c r="D30" s="59"/>
      <c r="E30" s="60"/>
      <c r="F30" s="60"/>
      <c r="H30" s="82"/>
      <c r="I30" s="61" t="str">
        <f>+RIEPILOGO!A131</f>
        <v>Istituti di previdenza</v>
      </c>
      <c r="J30" s="84">
        <f>+RIEPILOGO!C131</f>
        <v>0</v>
      </c>
      <c r="K30" s="84">
        <f>+RIEPILOGO!D131</f>
        <v>0</v>
      </c>
      <c r="L30" s="85"/>
    </row>
    <row r="31" spans="1:12" x14ac:dyDescent="0.25">
      <c r="A31" s="56"/>
      <c r="B31" s="57" t="str">
        <f>+VLOOKUP('LIBRO GIORNALE'!C31,RIEPILOGO!$A$3:$B$211,2)</f>
        <v>0000</v>
      </c>
      <c r="C31" s="58" t="s">
        <v>277</v>
      </c>
      <c r="D31" s="59"/>
      <c r="E31" s="60"/>
      <c r="F31" s="60"/>
      <c r="H31" s="82"/>
      <c r="I31" s="87"/>
      <c r="J31" s="87"/>
      <c r="K31" s="87"/>
      <c r="L31" s="85"/>
    </row>
    <row r="32" spans="1:12" x14ac:dyDescent="0.25">
      <c r="A32" s="56"/>
      <c r="B32" s="57" t="str">
        <f>+VLOOKUP('LIBRO GIORNALE'!C32,RIEPILOGO!$A$3:$B$211,2)</f>
        <v>0000</v>
      </c>
      <c r="C32" s="58" t="s">
        <v>277</v>
      </c>
      <c r="D32" s="59"/>
      <c r="E32" s="60"/>
      <c r="F32" s="60"/>
      <c r="H32" s="82"/>
      <c r="I32" s="61" t="str">
        <f>+RIEPILOGO!A68</f>
        <v>Crediti v/ Istituti di previdenza</v>
      </c>
      <c r="J32" s="62" t="s">
        <v>336</v>
      </c>
      <c r="K32" s="63" t="str">
        <f>+RIEPILOGO!B68</f>
        <v>0616</v>
      </c>
      <c r="L32" s="85"/>
    </row>
    <row r="33" spans="1:12" x14ac:dyDescent="0.25">
      <c r="A33" s="56"/>
      <c r="B33" s="57" t="str">
        <f>+VLOOKUP('LIBRO GIORNALE'!C33,RIEPILOGO!$A$3:$B$211,2)</f>
        <v>0000</v>
      </c>
      <c r="C33" s="58" t="s">
        <v>277</v>
      </c>
      <c r="D33" s="59"/>
      <c r="E33" s="60"/>
      <c r="F33" s="60"/>
      <c r="H33" s="82"/>
      <c r="I33" s="64"/>
      <c r="J33" s="94">
        <f>+IF((30-K30)&gt;0,(J30-K30),0)</f>
        <v>0</v>
      </c>
      <c r="K33" s="95"/>
      <c r="L33" s="85"/>
    </row>
    <row r="34" spans="1:12" x14ac:dyDescent="0.25">
      <c r="A34" s="56"/>
      <c r="B34" s="57" t="str">
        <f>+VLOOKUP('LIBRO GIORNALE'!C34,RIEPILOGO!$A$3:$B$211,2)</f>
        <v>0000</v>
      </c>
      <c r="C34" s="58" t="s">
        <v>277</v>
      </c>
      <c r="D34" s="59"/>
      <c r="E34" s="60"/>
      <c r="F34" s="60"/>
      <c r="H34" s="82"/>
      <c r="I34" s="87"/>
      <c r="J34" s="87"/>
      <c r="K34" s="87"/>
      <c r="L34" s="85"/>
    </row>
    <row r="35" spans="1:12" x14ac:dyDescent="0.25">
      <c r="A35" s="56"/>
      <c r="B35" s="57" t="str">
        <f>+VLOOKUP('LIBRO GIORNALE'!C35,RIEPILOGO!$A$3:$B$211,2)</f>
        <v>0000</v>
      </c>
      <c r="C35" s="58" t="s">
        <v>277</v>
      </c>
      <c r="D35" s="59"/>
      <c r="E35" s="60"/>
      <c r="F35" s="60"/>
      <c r="H35" s="82"/>
      <c r="I35" s="61" t="str">
        <f>+RIEPILOGO!A80</f>
        <v>Debiti v/ Istituti di previdenza</v>
      </c>
      <c r="J35" s="62" t="s">
        <v>336</v>
      </c>
      <c r="K35" s="63">
        <f>+RIEPILOGO!B80</f>
        <v>1614</v>
      </c>
      <c r="L35" s="85"/>
    </row>
    <row r="36" spans="1:12" x14ac:dyDescent="0.25">
      <c r="A36" s="56"/>
      <c r="B36" s="57" t="str">
        <f>+VLOOKUP('LIBRO GIORNALE'!C36,RIEPILOGO!$A$3:$B$211,2)</f>
        <v>0000</v>
      </c>
      <c r="C36" s="58" t="s">
        <v>277</v>
      </c>
      <c r="D36" s="59"/>
      <c r="E36" s="60"/>
      <c r="F36" s="60"/>
      <c r="H36" s="82"/>
      <c r="I36" s="64"/>
      <c r="J36" s="65"/>
      <c r="K36" s="66">
        <f>+IF((J30-K30)&lt;0,-(J30-K30),0)</f>
        <v>0</v>
      </c>
      <c r="L36" s="85"/>
    </row>
    <row r="37" spans="1:12" ht="15.75" thickBot="1" x14ac:dyDescent="0.3">
      <c r="A37" s="56"/>
      <c r="B37" s="57" t="str">
        <f>+VLOOKUP('LIBRO GIORNALE'!C37,RIEPILOGO!$A$3:$B$211,2)</f>
        <v>0000</v>
      </c>
      <c r="C37" s="58" t="s">
        <v>277</v>
      </c>
      <c r="D37" s="59"/>
      <c r="E37" s="60"/>
      <c r="F37" s="60"/>
      <c r="H37" s="91"/>
      <c r="I37" s="92"/>
      <c r="J37" s="92"/>
      <c r="K37" s="92"/>
      <c r="L37" s="93"/>
    </row>
    <row r="38" spans="1:12" x14ac:dyDescent="0.25">
      <c r="A38" s="56"/>
      <c r="B38" s="57" t="str">
        <f>+VLOOKUP('LIBRO GIORNALE'!C38,RIEPILOGO!$A$3:$B$211,2)</f>
        <v>0000</v>
      </c>
      <c r="C38" s="58" t="s">
        <v>277</v>
      </c>
      <c r="D38" s="59"/>
      <c r="E38" s="60"/>
      <c r="F38" s="60"/>
    </row>
    <row r="39" spans="1:12" x14ac:dyDescent="0.25">
      <c r="A39" s="56"/>
      <c r="B39" s="57" t="str">
        <f>+VLOOKUP('LIBRO GIORNALE'!C39,RIEPILOGO!$A$3:$B$211,2)</f>
        <v>0000</v>
      </c>
      <c r="C39" s="58" t="s">
        <v>277</v>
      </c>
      <c r="D39" s="59"/>
      <c r="E39" s="60"/>
      <c r="F39" s="60"/>
    </row>
    <row r="40" spans="1:12" x14ac:dyDescent="0.25">
      <c r="A40" s="56"/>
      <c r="B40" s="57" t="str">
        <f>+VLOOKUP('LIBRO GIORNALE'!C40,RIEPILOGO!$A$3:$B$211,2)</f>
        <v>0000</v>
      </c>
      <c r="C40" s="58" t="s">
        <v>277</v>
      </c>
      <c r="D40" s="59"/>
      <c r="E40" s="60"/>
      <c r="F40" s="60"/>
    </row>
    <row r="41" spans="1:12" x14ac:dyDescent="0.25">
      <c r="A41" s="56"/>
      <c r="B41" s="57" t="str">
        <f>+VLOOKUP('LIBRO GIORNALE'!C41,RIEPILOGO!$A$3:$B$211,2)</f>
        <v>0000</v>
      </c>
      <c r="C41" s="58" t="s">
        <v>277</v>
      </c>
      <c r="D41" s="59"/>
      <c r="E41" s="60"/>
      <c r="F41" s="60"/>
    </row>
    <row r="42" spans="1:12" x14ac:dyDescent="0.25">
      <c r="A42" s="56"/>
      <c r="B42" s="57" t="str">
        <f>+VLOOKUP('LIBRO GIORNALE'!C42,RIEPILOGO!$A$3:$B$211,2)</f>
        <v>0000</v>
      </c>
      <c r="C42" s="58" t="s">
        <v>277</v>
      </c>
      <c r="D42" s="59"/>
      <c r="E42" s="60"/>
      <c r="F42" s="60"/>
    </row>
    <row r="43" spans="1:12" x14ac:dyDescent="0.25">
      <c r="A43" s="56"/>
      <c r="B43" s="57" t="str">
        <f>+VLOOKUP('LIBRO GIORNALE'!C43,RIEPILOGO!$A$3:$B$211,2)</f>
        <v>0000</v>
      </c>
      <c r="C43" s="58" t="s">
        <v>277</v>
      </c>
      <c r="D43" s="59"/>
      <c r="E43" s="60"/>
      <c r="F43" s="60"/>
    </row>
    <row r="44" spans="1:12" x14ac:dyDescent="0.25">
      <c r="A44" s="56"/>
      <c r="B44" s="57" t="str">
        <f>+VLOOKUP('LIBRO GIORNALE'!C44,RIEPILOGO!$A$3:$B$211,2)</f>
        <v>0000</v>
      </c>
      <c r="C44" s="58" t="s">
        <v>277</v>
      </c>
      <c r="D44" s="59"/>
      <c r="E44" s="60"/>
      <c r="F44" s="60"/>
    </row>
    <row r="45" spans="1:12" x14ac:dyDescent="0.25">
      <c r="A45" s="56"/>
      <c r="B45" s="57" t="str">
        <f>+VLOOKUP('LIBRO GIORNALE'!C45,RIEPILOGO!$A$3:$B$211,2)</f>
        <v>0000</v>
      </c>
      <c r="C45" s="58" t="s">
        <v>277</v>
      </c>
      <c r="D45" s="59"/>
      <c r="E45" s="60"/>
      <c r="F45" s="60"/>
    </row>
    <row r="46" spans="1:12" x14ac:dyDescent="0.25">
      <c r="A46" s="56"/>
      <c r="B46" s="57" t="str">
        <f>+VLOOKUP('LIBRO GIORNALE'!C46,RIEPILOGO!$A$3:$B$211,2)</f>
        <v>0000</v>
      </c>
      <c r="C46" s="58" t="s">
        <v>277</v>
      </c>
      <c r="D46" s="59"/>
      <c r="E46" s="60"/>
      <c r="F46" s="60"/>
    </row>
    <row r="47" spans="1:12" x14ac:dyDescent="0.25">
      <c r="A47" s="56"/>
      <c r="B47" s="57" t="str">
        <f>+VLOOKUP('LIBRO GIORNALE'!C47,RIEPILOGO!$A$3:$B$211,2)</f>
        <v>0000</v>
      </c>
      <c r="C47" s="58" t="s">
        <v>277</v>
      </c>
      <c r="D47" s="59"/>
      <c r="E47" s="60"/>
      <c r="F47" s="60"/>
    </row>
    <row r="48" spans="1:12" x14ac:dyDescent="0.25">
      <c r="A48" s="56"/>
      <c r="B48" s="57" t="str">
        <f>+VLOOKUP('LIBRO GIORNALE'!C48,RIEPILOGO!$A$3:$B$211,2)</f>
        <v>0000</v>
      </c>
      <c r="C48" s="58" t="s">
        <v>277</v>
      </c>
      <c r="D48" s="59"/>
      <c r="E48" s="60"/>
      <c r="F48" s="60"/>
    </row>
    <row r="49" spans="1:6" x14ac:dyDescent="0.25">
      <c r="A49" s="56"/>
      <c r="B49" s="57" t="str">
        <f>+VLOOKUP('LIBRO GIORNALE'!C49,RIEPILOGO!$A$3:$B$211,2)</f>
        <v>0000</v>
      </c>
      <c r="C49" s="58" t="s">
        <v>277</v>
      </c>
      <c r="D49" s="59"/>
      <c r="E49" s="60"/>
      <c r="F49" s="60"/>
    </row>
    <row r="50" spans="1:6" x14ac:dyDescent="0.25">
      <c r="A50" s="56"/>
      <c r="B50" s="57" t="str">
        <f>+VLOOKUP('LIBRO GIORNALE'!C50,RIEPILOGO!$A$3:$B$211,2)</f>
        <v>0000</v>
      </c>
      <c r="C50" s="58" t="s">
        <v>277</v>
      </c>
      <c r="D50" s="59"/>
      <c r="E50" s="60"/>
      <c r="F50" s="60"/>
    </row>
    <row r="51" spans="1:6" x14ac:dyDescent="0.25">
      <c r="A51" s="56"/>
      <c r="B51" s="57" t="str">
        <f>+VLOOKUP('LIBRO GIORNALE'!C51,RIEPILOGO!$A$3:$B$211,2)</f>
        <v>0000</v>
      </c>
      <c r="C51" s="58" t="s">
        <v>277</v>
      </c>
      <c r="D51" s="59"/>
      <c r="E51" s="60"/>
      <c r="F51" s="60"/>
    </row>
    <row r="52" spans="1:6" x14ac:dyDescent="0.25">
      <c r="A52" s="56"/>
      <c r="B52" s="57" t="str">
        <f>+VLOOKUP('LIBRO GIORNALE'!C52,RIEPILOGO!$A$3:$B$211,2)</f>
        <v>0000</v>
      </c>
      <c r="C52" s="58" t="s">
        <v>277</v>
      </c>
      <c r="D52" s="59"/>
      <c r="E52" s="60"/>
      <c r="F52" s="60"/>
    </row>
    <row r="53" spans="1:6" x14ac:dyDescent="0.25">
      <c r="A53" s="56"/>
      <c r="B53" s="57" t="str">
        <f>+VLOOKUP('LIBRO GIORNALE'!C53,RIEPILOGO!$A$3:$B$211,2)</f>
        <v>0000</v>
      </c>
      <c r="C53" s="58" t="s">
        <v>277</v>
      </c>
      <c r="D53" s="59"/>
      <c r="E53" s="60"/>
      <c r="F53" s="60"/>
    </row>
    <row r="54" spans="1:6" x14ac:dyDescent="0.25">
      <c r="A54" s="56"/>
      <c r="B54" s="57" t="str">
        <f>+VLOOKUP('LIBRO GIORNALE'!C54,RIEPILOGO!$A$3:$B$211,2)</f>
        <v>0000</v>
      </c>
      <c r="C54" s="58" t="s">
        <v>277</v>
      </c>
      <c r="D54" s="59"/>
      <c r="E54" s="60"/>
      <c r="F54" s="60"/>
    </row>
    <row r="55" spans="1:6" x14ac:dyDescent="0.25">
      <c r="A55" s="56"/>
      <c r="B55" s="57" t="str">
        <f>+VLOOKUP('LIBRO GIORNALE'!C55,RIEPILOGO!$A$3:$B$211,2)</f>
        <v>0000</v>
      </c>
      <c r="C55" s="58" t="s">
        <v>277</v>
      </c>
      <c r="D55" s="59"/>
      <c r="E55" s="60"/>
      <c r="F55" s="60"/>
    </row>
    <row r="56" spans="1:6" x14ac:dyDescent="0.25">
      <c r="A56" s="56"/>
      <c r="B56" s="57" t="str">
        <f>+VLOOKUP('LIBRO GIORNALE'!C56,RIEPILOGO!$A$3:$B$211,2)</f>
        <v>0000</v>
      </c>
      <c r="C56" s="58" t="s">
        <v>277</v>
      </c>
      <c r="D56" s="59"/>
      <c r="E56" s="60"/>
      <c r="F56" s="60"/>
    </row>
    <row r="57" spans="1:6" x14ac:dyDescent="0.25">
      <c r="A57" s="56"/>
      <c r="B57" s="57" t="str">
        <f>+VLOOKUP('LIBRO GIORNALE'!C57,RIEPILOGO!$A$3:$B$211,2)</f>
        <v>0000</v>
      </c>
      <c r="C57" s="58" t="s">
        <v>277</v>
      </c>
      <c r="D57" s="59"/>
      <c r="E57" s="60"/>
      <c r="F57" s="60"/>
    </row>
    <row r="58" spans="1:6" x14ac:dyDescent="0.25">
      <c r="A58" s="56"/>
      <c r="B58" s="57" t="str">
        <f>+VLOOKUP('LIBRO GIORNALE'!C58,RIEPILOGO!$A$3:$B$211,2)</f>
        <v>0000</v>
      </c>
      <c r="C58" s="58" t="s">
        <v>277</v>
      </c>
      <c r="D58" s="59"/>
      <c r="E58" s="60"/>
      <c r="F58" s="60"/>
    </row>
    <row r="59" spans="1:6" x14ac:dyDescent="0.25">
      <c r="A59" s="56"/>
      <c r="B59" s="57" t="str">
        <f>+VLOOKUP('LIBRO GIORNALE'!C59,RIEPILOGO!$A$3:$B$211,2)</f>
        <v>0000</v>
      </c>
      <c r="C59" s="58" t="s">
        <v>277</v>
      </c>
      <c r="D59" s="59"/>
      <c r="E59" s="60"/>
      <c r="F59" s="60"/>
    </row>
    <row r="60" spans="1:6" x14ac:dyDescent="0.25">
      <c r="A60" s="56"/>
      <c r="B60" s="57" t="str">
        <f>+VLOOKUP('LIBRO GIORNALE'!C60,RIEPILOGO!$A$3:$B$211,2)</f>
        <v>0000</v>
      </c>
      <c r="C60" s="58" t="s">
        <v>277</v>
      </c>
      <c r="D60" s="59"/>
      <c r="E60" s="60"/>
      <c r="F60" s="60"/>
    </row>
    <row r="61" spans="1:6" x14ac:dyDescent="0.25">
      <c r="A61" s="56"/>
      <c r="B61" s="57" t="str">
        <f>+VLOOKUP('LIBRO GIORNALE'!C61,RIEPILOGO!$A$3:$B$211,2)</f>
        <v>0000</v>
      </c>
      <c r="C61" s="58" t="s">
        <v>277</v>
      </c>
      <c r="D61" s="59"/>
      <c r="E61" s="60"/>
      <c r="F61" s="60"/>
    </row>
    <row r="62" spans="1:6" x14ac:dyDescent="0.25">
      <c r="A62" s="56"/>
      <c r="B62" s="57" t="str">
        <f>+VLOOKUP('LIBRO GIORNALE'!C62,RIEPILOGO!$A$3:$B$211,2)</f>
        <v>0000</v>
      </c>
      <c r="C62" s="58" t="s">
        <v>277</v>
      </c>
      <c r="D62" s="59"/>
      <c r="E62" s="60"/>
      <c r="F62" s="60"/>
    </row>
    <row r="63" spans="1:6" x14ac:dyDescent="0.25">
      <c r="A63" s="56"/>
      <c r="B63" s="57" t="str">
        <f>+VLOOKUP('LIBRO GIORNALE'!C63,RIEPILOGO!$A$3:$B$211,2)</f>
        <v>0000</v>
      </c>
      <c r="C63" s="58" t="s">
        <v>277</v>
      </c>
      <c r="D63" s="59"/>
      <c r="E63" s="60"/>
      <c r="F63" s="60"/>
    </row>
    <row r="64" spans="1:6" x14ac:dyDescent="0.25">
      <c r="A64" s="56"/>
      <c r="B64" s="57" t="str">
        <f>+VLOOKUP('LIBRO GIORNALE'!C64,RIEPILOGO!$A$3:$B$211,2)</f>
        <v>0000</v>
      </c>
      <c r="C64" s="58" t="s">
        <v>277</v>
      </c>
      <c r="D64" s="59"/>
      <c r="E64" s="60"/>
      <c r="F64" s="60"/>
    </row>
    <row r="65" spans="1:6" x14ac:dyDescent="0.25">
      <c r="A65" s="56"/>
      <c r="B65" s="57" t="str">
        <f>+VLOOKUP('LIBRO GIORNALE'!C65,RIEPILOGO!$A$3:$B$211,2)</f>
        <v>0000</v>
      </c>
      <c r="C65" s="58" t="s">
        <v>277</v>
      </c>
      <c r="D65" s="59"/>
      <c r="E65" s="60"/>
      <c r="F65" s="60"/>
    </row>
    <row r="66" spans="1:6" x14ac:dyDescent="0.25">
      <c r="A66" s="56"/>
      <c r="B66" s="57" t="str">
        <f>+VLOOKUP('LIBRO GIORNALE'!C66,RIEPILOGO!$A$3:$B$211,2)</f>
        <v>0000</v>
      </c>
      <c r="C66" s="58" t="s">
        <v>277</v>
      </c>
      <c r="D66" s="59"/>
      <c r="E66" s="60"/>
      <c r="F66" s="60"/>
    </row>
    <row r="67" spans="1:6" x14ac:dyDescent="0.25">
      <c r="A67" s="56"/>
      <c r="B67" s="57" t="str">
        <f>+VLOOKUP('LIBRO GIORNALE'!C67,RIEPILOGO!$A$3:$B$211,2)</f>
        <v>0000</v>
      </c>
      <c r="C67" s="58" t="s">
        <v>277</v>
      </c>
      <c r="D67" s="59"/>
      <c r="E67" s="60"/>
      <c r="F67" s="60"/>
    </row>
    <row r="68" spans="1:6" x14ac:dyDescent="0.25">
      <c r="A68" s="56"/>
      <c r="B68" s="57" t="str">
        <f>+VLOOKUP('LIBRO GIORNALE'!C68,RIEPILOGO!$A$3:$B$211,2)</f>
        <v>0000</v>
      </c>
      <c r="C68" s="58" t="s">
        <v>277</v>
      </c>
      <c r="D68" s="59"/>
      <c r="E68" s="60"/>
      <c r="F68" s="60"/>
    </row>
    <row r="69" spans="1:6" x14ac:dyDescent="0.25">
      <c r="A69" s="56"/>
      <c r="B69" s="57" t="str">
        <f>+VLOOKUP('LIBRO GIORNALE'!C69,RIEPILOGO!$A$3:$B$211,2)</f>
        <v>0000</v>
      </c>
      <c r="C69" s="58" t="s">
        <v>277</v>
      </c>
      <c r="D69" s="59"/>
      <c r="E69" s="60"/>
      <c r="F69" s="60"/>
    </row>
    <row r="70" spans="1:6" x14ac:dyDescent="0.25">
      <c r="A70" s="56"/>
      <c r="B70" s="57" t="str">
        <f>+VLOOKUP('LIBRO GIORNALE'!C70,RIEPILOGO!$A$3:$B$211,2)</f>
        <v>0000</v>
      </c>
      <c r="C70" s="58" t="s">
        <v>277</v>
      </c>
      <c r="D70" s="59"/>
      <c r="E70" s="60"/>
      <c r="F70" s="60"/>
    </row>
    <row r="71" spans="1:6" x14ac:dyDescent="0.25">
      <c r="A71" s="56"/>
      <c r="B71" s="57" t="str">
        <f>+VLOOKUP('LIBRO GIORNALE'!C71,RIEPILOGO!$A$3:$B$211,2)</f>
        <v>0000</v>
      </c>
      <c r="C71" s="58" t="s">
        <v>277</v>
      </c>
      <c r="D71" s="59"/>
      <c r="E71" s="60"/>
      <c r="F71" s="60"/>
    </row>
    <row r="72" spans="1:6" x14ac:dyDescent="0.25">
      <c r="A72" s="56"/>
      <c r="B72" s="57" t="str">
        <f>+VLOOKUP('LIBRO GIORNALE'!C72,RIEPILOGO!$A$3:$B$211,2)</f>
        <v>0000</v>
      </c>
      <c r="C72" s="58" t="s">
        <v>277</v>
      </c>
      <c r="D72" s="59"/>
      <c r="E72" s="60"/>
      <c r="F72" s="60"/>
    </row>
    <row r="73" spans="1:6" x14ac:dyDescent="0.25">
      <c r="A73" s="56"/>
      <c r="B73" s="57" t="str">
        <f>+VLOOKUP('LIBRO GIORNALE'!C73,RIEPILOGO!$A$3:$B$211,2)</f>
        <v>0000</v>
      </c>
      <c r="C73" s="58" t="s">
        <v>277</v>
      </c>
      <c r="D73" s="59"/>
      <c r="E73" s="60"/>
      <c r="F73" s="60"/>
    </row>
    <row r="74" spans="1:6" x14ac:dyDescent="0.25">
      <c r="A74" s="56"/>
      <c r="B74" s="57" t="str">
        <f>+VLOOKUP('LIBRO GIORNALE'!C74,RIEPILOGO!$A$3:$B$211,2)</f>
        <v>0000</v>
      </c>
      <c r="C74" s="58" t="s">
        <v>277</v>
      </c>
      <c r="D74" s="59"/>
      <c r="E74" s="60"/>
      <c r="F74" s="60"/>
    </row>
    <row r="75" spans="1:6" x14ac:dyDescent="0.25">
      <c r="A75" s="56"/>
      <c r="B75" s="57" t="str">
        <f>+VLOOKUP('LIBRO GIORNALE'!C75,RIEPILOGO!$A$3:$B$211,2)</f>
        <v>0000</v>
      </c>
      <c r="C75" s="58" t="s">
        <v>277</v>
      </c>
      <c r="D75" s="59"/>
      <c r="E75" s="60"/>
      <c r="F75" s="60"/>
    </row>
    <row r="76" spans="1:6" x14ac:dyDescent="0.25">
      <c r="A76" s="56"/>
      <c r="B76" s="57" t="str">
        <f>+VLOOKUP('LIBRO GIORNALE'!C76,RIEPILOGO!$A$3:$B$211,2)</f>
        <v>0000</v>
      </c>
      <c r="C76" s="58" t="s">
        <v>277</v>
      </c>
      <c r="D76" s="59"/>
      <c r="E76" s="60"/>
      <c r="F76" s="60"/>
    </row>
    <row r="77" spans="1:6" x14ac:dyDescent="0.25">
      <c r="A77" s="56"/>
      <c r="B77" s="57" t="str">
        <f>+VLOOKUP('LIBRO GIORNALE'!C77,RIEPILOGO!$A$3:$B$211,2)</f>
        <v>0000</v>
      </c>
      <c r="C77" s="58" t="s">
        <v>277</v>
      </c>
      <c r="D77" s="59"/>
      <c r="E77" s="60"/>
      <c r="F77" s="60"/>
    </row>
    <row r="78" spans="1:6" x14ac:dyDescent="0.25">
      <c r="A78" s="56"/>
      <c r="B78" s="57" t="str">
        <f>+VLOOKUP('LIBRO GIORNALE'!C78,RIEPILOGO!$A$3:$B$211,2)</f>
        <v>0000</v>
      </c>
      <c r="C78" s="58" t="s">
        <v>277</v>
      </c>
      <c r="D78" s="59"/>
      <c r="E78" s="60"/>
      <c r="F78" s="60"/>
    </row>
    <row r="79" spans="1:6" x14ac:dyDescent="0.25">
      <c r="A79" s="56"/>
      <c r="B79" s="57" t="str">
        <f>+VLOOKUP('LIBRO GIORNALE'!C79,RIEPILOGO!$A$3:$B$211,2)</f>
        <v>0000</v>
      </c>
      <c r="C79" s="58" t="s">
        <v>277</v>
      </c>
      <c r="D79" s="59"/>
      <c r="E79" s="60"/>
      <c r="F79" s="60"/>
    </row>
    <row r="80" spans="1:6" x14ac:dyDescent="0.25">
      <c r="A80" s="56"/>
      <c r="B80" s="57" t="str">
        <f>+VLOOKUP('LIBRO GIORNALE'!C80,RIEPILOGO!$A$3:$B$211,2)</f>
        <v>0000</v>
      </c>
      <c r="C80" s="58" t="s">
        <v>277</v>
      </c>
      <c r="D80" s="59"/>
      <c r="E80" s="60"/>
      <c r="F80" s="60"/>
    </row>
    <row r="81" spans="1:6" x14ac:dyDescent="0.25">
      <c r="A81" s="56"/>
      <c r="B81" s="57" t="str">
        <f>+VLOOKUP('LIBRO GIORNALE'!C81,RIEPILOGO!$A$3:$B$211,2)</f>
        <v>0000</v>
      </c>
      <c r="C81" s="58" t="s">
        <v>277</v>
      </c>
      <c r="D81" s="59"/>
      <c r="E81" s="60"/>
      <c r="F81" s="60"/>
    </row>
    <row r="82" spans="1:6" x14ac:dyDescent="0.25">
      <c r="A82" s="56"/>
      <c r="B82" s="57" t="str">
        <f>+VLOOKUP('LIBRO GIORNALE'!C82,RIEPILOGO!$A$3:$B$211,2)</f>
        <v>0000</v>
      </c>
      <c r="C82" s="58" t="s">
        <v>277</v>
      </c>
      <c r="D82" s="59"/>
      <c r="E82" s="60"/>
      <c r="F82" s="60"/>
    </row>
    <row r="83" spans="1:6" x14ac:dyDescent="0.25">
      <c r="A83" s="56"/>
      <c r="B83" s="57" t="str">
        <f>+VLOOKUP('LIBRO GIORNALE'!C83,RIEPILOGO!$A$3:$B$211,2)</f>
        <v>0000</v>
      </c>
      <c r="C83" s="58" t="s">
        <v>277</v>
      </c>
      <c r="D83" s="59"/>
      <c r="E83" s="60"/>
      <c r="F83" s="60"/>
    </row>
    <row r="84" spans="1:6" x14ac:dyDescent="0.25">
      <c r="A84" s="56"/>
      <c r="B84" s="57" t="str">
        <f>+VLOOKUP('LIBRO GIORNALE'!C84,RIEPILOGO!$A$3:$B$211,2)</f>
        <v>0000</v>
      </c>
      <c r="C84" s="58" t="s">
        <v>277</v>
      </c>
      <c r="D84" s="59"/>
      <c r="E84" s="60"/>
      <c r="F84" s="60"/>
    </row>
    <row r="85" spans="1:6" x14ac:dyDescent="0.25">
      <c r="A85" s="56"/>
      <c r="B85" s="57" t="str">
        <f>+VLOOKUP('LIBRO GIORNALE'!C85,RIEPILOGO!$A$3:$B$211,2)</f>
        <v>0000</v>
      </c>
      <c r="C85" s="58" t="s">
        <v>277</v>
      </c>
      <c r="D85" s="59"/>
      <c r="E85" s="60"/>
      <c r="F85" s="60"/>
    </row>
    <row r="86" spans="1:6" x14ac:dyDescent="0.25">
      <c r="A86" s="56"/>
      <c r="B86" s="57" t="str">
        <f>+VLOOKUP('LIBRO GIORNALE'!C86,RIEPILOGO!$A$3:$B$211,2)</f>
        <v>0000</v>
      </c>
      <c r="C86" s="58" t="s">
        <v>277</v>
      </c>
      <c r="D86" s="59"/>
      <c r="E86" s="60"/>
      <c r="F86" s="60"/>
    </row>
    <row r="87" spans="1:6" x14ac:dyDescent="0.25">
      <c r="A87" s="56"/>
      <c r="B87" s="57" t="str">
        <f>+VLOOKUP('LIBRO GIORNALE'!C87,RIEPILOGO!$A$3:$B$211,2)</f>
        <v>0000</v>
      </c>
      <c r="C87" s="58" t="s">
        <v>277</v>
      </c>
      <c r="D87" s="59"/>
      <c r="E87" s="60"/>
      <c r="F87" s="60"/>
    </row>
    <row r="88" spans="1:6" x14ac:dyDescent="0.25">
      <c r="A88" s="56"/>
      <c r="B88" s="57" t="str">
        <f>+VLOOKUP('LIBRO GIORNALE'!C88,RIEPILOGO!$A$3:$B$211,2)</f>
        <v>0000</v>
      </c>
      <c r="C88" s="58" t="s">
        <v>277</v>
      </c>
      <c r="D88" s="59"/>
      <c r="E88" s="60"/>
      <c r="F88" s="60"/>
    </row>
    <row r="89" spans="1:6" x14ac:dyDescent="0.25">
      <c r="A89" s="56"/>
      <c r="B89" s="57" t="str">
        <f>+VLOOKUP('LIBRO GIORNALE'!C89,RIEPILOGO!$A$3:$B$211,2)</f>
        <v>0000</v>
      </c>
      <c r="C89" s="58" t="s">
        <v>277</v>
      </c>
      <c r="D89" s="59"/>
      <c r="E89" s="60"/>
      <c r="F89" s="60"/>
    </row>
    <row r="90" spans="1:6" x14ac:dyDescent="0.25">
      <c r="A90" s="56"/>
      <c r="B90" s="57" t="str">
        <f>+VLOOKUP('LIBRO GIORNALE'!C90,RIEPILOGO!$A$3:$B$211,2)</f>
        <v>0000</v>
      </c>
      <c r="C90" s="58" t="s">
        <v>277</v>
      </c>
      <c r="D90" s="59"/>
      <c r="E90" s="60"/>
      <c r="F90" s="60"/>
    </row>
    <row r="91" spans="1:6" x14ac:dyDescent="0.25">
      <c r="A91" s="56"/>
      <c r="B91" s="57" t="str">
        <f>+VLOOKUP('LIBRO GIORNALE'!C91,RIEPILOGO!$A$3:$B$211,2)</f>
        <v>0000</v>
      </c>
      <c r="C91" s="58" t="s">
        <v>277</v>
      </c>
      <c r="D91" s="59"/>
      <c r="E91" s="60"/>
      <c r="F91" s="60"/>
    </row>
    <row r="92" spans="1:6" x14ac:dyDescent="0.25">
      <c r="A92" s="56"/>
      <c r="B92" s="57" t="str">
        <f>+VLOOKUP('LIBRO GIORNALE'!C92,RIEPILOGO!$A$3:$B$211,2)</f>
        <v>0000</v>
      </c>
      <c r="C92" s="58" t="s">
        <v>277</v>
      </c>
      <c r="D92" s="59"/>
      <c r="E92" s="60"/>
      <c r="F92" s="60"/>
    </row>
    <row r="93" spans="1:6" x14ac:dyDescent="0.25">
      <c r="A93" s="56"/>
      <c r="B93" s="57" t="str">
        <f>+VLOOKUP('LIBRO GIORNALE'!C93,RIEPILOGO!$A$3:$B$211,2)</f>
        <v>0000</v>
      </c>
      <c r="C93" s="58" t="s">
        <v>277</v>
      </c>
      <c r="D93" s="59"/>
      <c r="E93" s="60"/>
      <c r="F93" s="60"/>
    </row>
    <row r="94" spans="1:6" x14ac:dyDescent="0.25">
      <c r="A94" s="56"/>
      <c r="B94" s="57" t="str">
        <f>+VLOOKUP('LIBRO GIORNALE'!C94,RIEPILOGO!$A$3:$B$211,2)</f>
        <v>0000</v>
      </c>
      <c r="C94" s="58" t="s">
        <v>277</v>
      </c>
      <c r="D94" s="59"/>
      <c r="E94" s="60"/>
      <c r="F94" s="60"/>
    </row>
    <row r="95" spans="1:6" x14ac:dyDescent="0.25">
      <c r="A95" s="56"/>
      <c r="B95" s="57" t="str">
        <f>+VLOOKUP('LIBRO GIORNALE'!C95,RIEPILOGO!$A$3:$B$211,2)</f>
        <v>0000</v>
      </c>
      <c r="C95" s="58" t="s">
        <v>277</v>
      </c>
      <c r="D95" s="59"/>
      <c r="E95" s="60"/>
      <c r="F95" s="60"/>
    </row>
    <row r="96" spans="1:6" x14ac:dyDescent="0.25">
      <c r="A96" s="56"/>
      <c r="B96" s="57" t="str">
        <f>+VLOOKUP('LIBRO GIORNALE'!C96,RIEPILOGO!$A$3:$B$211,2)</f>
        <v>0000</v>
      </c>
      <c r="C96" s="58" t="s">
        <v>277</v>
      </c>
      <c r="D96" s="59"/>
      <c r="E96" s="60"/>
      <c r="F96" s="60"/>
    </row>
    <row r="97" spans="1:6" x14ac:dyDescent="0.25">
      <c r="A97" s="56"/>
      <c r="B97" s="57" t="str">
        <f>+VLOOKUP('LIBRO GIORNALE'!C97,RIEPILOGO!$A$3:$B$211,2)</f>
        <v>0000</v>
      </c>
      <c r="C97" s="58" t="s">
        <v>277</v>
      </c>
      <c r="D97" s="59"/>
      <c r="E97" s="60"/>
      <c r="F97" s="60"/>
    </row>
    <row r="98" spans="1:6" x14ac:dyDescent="0.25">
      <c r="A98" s="56"/>
      <c r="B98" s="57" t="str">
        <f>+VLOOKUP('LIBRO GIORNALE'!C98,RIEPILOGO!$A$3:$B$211,2)</f>
        <v>0000</v>
      </c>
      <c r="C98" s="58" t="s">
        <v>277</v>
      </c>
      <c r="D98" s="59"/>
      <c r="E98" s="60"/>
      <c r="F98" s="60"/>
    </row>
    <row r="99" spans="1:6" x14ac:dyDescent="0.25">
      <c r="A99" s="56"/>
      <c r="B99" s="57" t="str">
        <f>+VLOOKUP('LIBRO GIORNALE'!C99,RIEPILOGO!$A$3:$B$211,2)</f>
        <v>0000</v>
      </c>
      <c r="C99" s="58" t="s">
        <v>277</v>
      </c>
      <c r="D99" s="59"/>
      <c r="E99" s="60"/>
      <c r="F99" s="60"/>
    </row>
    <row r="100" spans="1:6" x14ac:dyDescent="0.25">
      <c r="A100" s="56"/>
      <c r="B100" s="57" t="str">
        <f>+VLOOKUP('LIBRO GIORNALE'!C100,RIEPILOGO!$A$3:$B$211,2)</f>
        <v>0000</v>
      </c>
      <c r="C100" s="58" t="s">
        <v>277</v>
      </c>
      <c r="D100" s="59"/>
      <c r="E100" s="60"/>
      <c r="F100" s="60"/>
    </row>
    <row r="101" spans="1:6" x14ac:dyDescent="0.25">
      <c r="A101" s="56"/>
      <c r="B101" s="57" t="str">
        <f>+VLOOKUP('LIBRO GIORNALE'!C101,RIEPILOGO!$A$3:$B$211,2)</f>
        <v>0000</v>
      </c>
      <c r="C101" s="58" t="s">
        <v>277</v>
      </c>
      <c r="D101" s="59"/>
      <c r="E101" s="60"/>
      <c r="F101" s="60"/>
    </row>
    <row r="102" spans="1:6" x14ac:dyDescent="0.25">
      <c r="A102" s="56"/>
      <c r="B102" s="57" t="str">
        <f>+VLOOKUP('LIBRO GIORNALE'!C102,RIEPILOGO!$A$3:$B$211,2)</f>
        <v>0000</v>
      </c>
      <c r="C102" s="58" t="s">
        <v>277</v>
      </c>
      <c r="D102" s="59"/>
      <c r="E102" s="60"/>
      <c r="F102" s="60"/>
    </row>
    <row r="103" spans="1:6" x14ac:dyDescent="0.25">
      <c r="A103" s="56"/>
      <c r="B103" s="57" t="str">
        <f>+VLOOKUP('LIBRO GIORNALE'!C103,RIEPILOGO!$A$3:$B$211,2)</f>
        <v>0000</v>
      </c>
      <c r="C103" s="58" t="s">
        <v>277</v>
      </c>
      <c r="D103" s="59"/>
      <c r="E103" s="60"/>
      <c r="F103" s="60"/>
    </row>
    <row r="104" spans="1:6" x14ac:dyDescent="0.25">
      <c r="A104" s="56"/>
      <c r="B104" s="57" t="str">
        <f>+VLOOKUP('LIBRO GIORNALE'!C104,RIEPILOGO!$A$3:$B$211,2)</f>
        <v>0000</v>
      </c>
      <c r="C104" s="58" t="s">
        <v>277</v>
      </c>
      <c r="D104" s="59"/>
      <c r="E104" s="60"/>
      <c r="F104" s="60"/>
    </row>
    <row r="105" spans="1:6" x14ac:dyDescent="0.25">
      <c r="A105" s="56"/>
      <c r="B105" s="57" t="str">
        <f>+VLOOKUP('LIBRO GIORNALE'!C105,RIEPILOGO!$A$3:$B$211,2)</f>
        <v>0000</v>
      </c>
      <c r="C105" s="58" t="s">
        <v>277</v>
      </c>
      <c r="D105" s="59"/>
      <c r="E105" s="60"/>
      <c r="F105" s="60"/>
    </row>
    <row r="106" spans="1:6" x14ac:dyDescent="0.25">
      <c r="A106" s="56"/>
      <c r="B106" s="57" t="str">
        <f>+VLOOKUP('LIBRO GIORNALE'!C106,RIEPILOGO!$A$3:$B$211,2)</f>
        <v>0000</v>
      </c>
      <c r="C106" s="58" t="s">
        <v>277</v>
      </c>
      <c r="D106" s="59"/>
      <c r="E106" s="60"/>
      <c r="F106" s="60"/>
    </row>
    <row r="107" spans="1:6" x14ac:dyDescent="0.25">
      <c r="A107" s="56"/>
      <c r="B107" s="57" t="str">
        <f>+VLOOKUP('LIBRO GIORNALE'!C107,RIEPILOGO!$A$3:$B$211,2)</f>
        <v>0000</v>
      </c>
      <c r="C107" s="58" t="s">
        <v>277</v>
      </c>
      <c r="D107" s="59"/>
      <c r="E107" s="60"/>
      <c r="F107" s="60"/>
    </row>
    <row r="108" spans="1:6" x14ac:dyDescent="0.25">
      <c r="A108" s="56"/>
      <c r="B108" s="57" t="str">
        <f>+VLOOKUP('LIBRO GIORNALE'!C108,RIEPILOGO!$A$3:$B$211,2)</f>
        <v>0000</v>
      </c>
      <c r="C108" s="58" t="s">
        <v>277</v>
      </c>
      <c r="D108" s="59"/>
      <c r="E108" s="60"/>
      <c r="F108" s="60"/>
    </row>
    <row r="109" spans="1:6" x14ac:dyDescent="0.25">
      <c r="A109" s="56"/>
      <c r="B109" s="57" t="str">
        <f>+VLOOKUP('LIBRO GIORNALE'!C109,RIEPILOGO!$A$3:$B$211,2)</f>
        <v>0000</v>
      </c>
      <c r="C109" s="58" t="s">
        <v>277</v>
      </c>
      <c r="D109" s="59"/>
      <c r="E109" s="60"/>
      <c r="F109" s="60"/>
    </row>
    <row r="110" spans="1:6" x14ac:dyDescent="0.25">
      <c r="A110" s="56"/>
      <c r="B110" s="57" t="str">
        <f>+VLOOKUP('LIBRO GIORNALE'!C110,RIEPILOGO!$A$3:$B$211,2)</f>
        <v>0000</v>
      </c>
      <c r="C110" s="58" t="s">
        <v>277</v>
      </c>
      <c r="D110" s="59"/>
      <c r="E110" s="60"/>
      <c r="F110" s="60"/>
    </row>
    <row r="111" spans="1:6" x14ac:dyDescent="0.25">
      <c r="A111" s="56"/>
      <c r="B111" s="57" t="str">
        <f>+VLOOKUP('LIBRO GIORNALE'!C111,RIEPILOGO!$A$3:$B$211,2)</f>
        <v>0000</v>
      </c>
      <c r="C111" s="58" t="s">
        <v>277</v>
      </c>
      <c r="D111" s="59"/>
      <c r="E111" s="60"/>
      <c r="F111" s="60"/>
    </row>
    <row r="112" spans="1:6" x14ac:dyDescent="0.25">
      <c r="A112" s="56"/>
      <c r="B112" s="57" t="str">
        <f>+VLOOKUP('LIBRO GIORNALE'!C112,RIEPILOGO!$A$3:$B$211,2)</f>
        <v>0000</v>
      </c>
      <c r="C112" s="58" t="s">
        <v>277</v>
      </c>
      <c r="D112" s="59"/>
      <c r="E112" s="60"/>
      <c r="F112" s="60"/>
    </row>
    <row r="113" spans="1:6" x14ac:dyDescent="0.25">
      <c r="A113" s="56"/>
      <c r="B113" s="57" t="str">
        <f>+VLOOKUP('LIBRO GIORNALE'!C113,RIEPILOGO!$A$3:$B$211,2)</f>
        <v>0000</v>
      </c>
      <c r="C113" s="58" t="s">
        <v>277</v>
      </c>
      <c r="D113" s="59"/>
      <c r="E113" s="60"/>
      <c r="F113" s="60"/>
    </row>
    <row r="114" spans="1:6" x14ac:dyDescent="0.25">
      <c r="A114" s="56"/>
      <c r="B114" s="57" t="str">
        <f>+VLOOKUP('LIBRO GIORNALE'!C114,RIEPILOGO!$A$3:$B$211,2)</f>
        <v>0000</v>
      </c>
      <c r="C114" s="58" t="s">
        <v>277</v>
      </c>
      <c r="D114" s="59"/>
      <c r="E114" s="60"/>
      <c r="F114" s="60"/>
    </row>
    <row r="115" spans="1:6" x14ac:dyDescent="0.25">
      <c r="A115" s="56"/>
      <c r="B115" s="57" t="str">
        <f>+VLOOKUP('LIBRO GIORNALE'!C115,RIEPILOGO!$A$3:$B$211,2)</f>
        <v>0000</v>
      </c>
      <c r="C115" s="58" t="s">
        <v>277</v>
      </c>
      <c r="D115" s="59"/>
      <c r="E115" s="60"/>
      <c r="F115" s="60"/>
    </row>
    <row r="116" spans="1:6" x14ac:dyDescent="0.25">
      <c r="A116" s="56"/>
      <c r="B116" s="57" t="str">
        <f>+VLOOKUP('LIBRO GIORNALE'!C116,RIEPILOGO!$A$3:$B$211,2)</f>
        <v>0000</v>
      </c>
      <c r="C116" s="58" t="s">
        <v>277</v>
      </c>
      <c r="D116" s="59"/>
      <c r="E116" s="60"/>
      <c r="F116" s="60"/>
    </row>
    <row r="117" spans="1:6" x14ac:dyDescent="0.25">
      <c r="A117" s="56"/>
      <c r="B117" s="57" t="str">
        <f>+VLOOKUP('LIBRO GIORNALE'!C117,RIEPILOGO!$A$3:$B$211,2)</f>
        <v>0000</v>
      </c>
      <c r="C117" s="58" t="s">
        <v>277</v>
      </c>
      <c r="D117" s="59"/>
      <c r="E117" s="60"/>
      <c r="F117" s="60"/>
    </row>
    <row r="118" spans="1:6" x14ac:dyDescent="0.25">
      <c r="A118" s="56"/>
      <c r="B118" s="57" t="str">
        <f>+VLOOKUP('LIBRO GIORNALE'!C118,RIEPILOGO!$A$3:$B$211,2)</f>
        <v>0000</v>
      </c>
      <c r="C118" s="58" t="s">
        <v>277</v>
      </c>
      <c r="D118" s="59"/>
      <c r="E118" s="60"/>
      <c r="F118" s="60"/>
    </row>
    <row r="119" spans="1:6" x14ac:dyDescent="0.25">
      <c r="A119" s="56"/>
      <c r="B119" s="57" t="str">
        <f>+VLOOKUP('LIBRO GIORNALE'!C119,RIEPILOGO!$A$3:$B$211,2)</f>
        <v>0000</v>
      </c>
      <c r="C119" s="58" t="s">
        <v>277</v>
      </c>
      <c r="D119" s="59"/>
      <c r="E119" s="60"/>
      <c r="F119" s="60"/>
    </row>
    <row r="120" spans="1:6" x14ac:dyDescent="0.25">
      <c r="A120" s="56"/>
      <c r="B120" s="57" t="str">
        <f>+VLOOKUP('LIBRO GIORNALE'!C120,RIEPILOGO!$A$3:$B$211,2)</f>
        <v>0000</v>
      </c>
      <c r="C120" s="58" t="s">
        <v>277</v>
      </c>
      <c r="D120" s="59"/>
      <c r="E120" s="60"/>
      <c r="F120" s="60"/>
    </row>
    <row r="121" spans="1:6" x14ac:dyDescent="0.25">
      <c r="A121" s="56"/>
      <c r="B121" s="57" t="str">
        <f>+VLOOKUP('LIBRO GIORNALE'!C121,RIEPILOGO!$A$3:$B$211,2)</f>
        <v>0000</v>
      </c>
      <c r="C121" s="58" t="s">
        <v>277</v>
      </c>
      <c r="D121" s="59"/>
      <c r="E121" s="60"/>
      <c r="F121" s="60"/>
    </row>
    <row r="122" spans="1:6" x14ac:dyDescent="0.25">
      <c r="A122" s="56"/>
      <c r="B122" s="57" t="str">
        <f>+VLOOKUP('LIBRO GIORNALE'!C122,RIEPILOGO!$A$3:$B$211,2)</f>
        <v>0000</v>
      </c>
      <c r="C122" s="58" t="s">
        <v>277</v>
      </c>
      <c r="D122" s="59"/>
      <c r="E122" s="60"/>
      <c r="F122" s="60"/>
    </row>
    <row r="123" spans="1:6" x14ac:dyDescent="0.25">
      <c r="A123" s="56"/>
      <c r="B123" s="57" t="str">
        <f>+VLOOKUP('LIBRO GIORNALE'!C123,RIEPILOGO!$A$3:$B$211,2)</f>
        <v>0000</v>
      </c>
      <c r="C123" s="58" t="s">
        <v>277</v>
      </c>
      <c r="D123" s="59"/>
      <c r="E123" s="60"/>
      <c r="F123" s="60"/>
    </row>
    <row r="124" spans="1:6" x14ac:dyDescent="0.25">
      <c r="A124" s="56"/>
      <c r="B124" s="57" t="str">
        <f>+VLOOKUP('LIBRO GIORNALE'!C124,RIEPILOGO!$A$3:$B$211,2)</f>
        <v>0000</v>
      </c>
      <c r="C124" s="58" t="s">
        <v>277</v>
      </c>
      <c r="D124" s="59"/>
      <c r="E124" s="60"/>
      <c r="F124" s="60"/>
    </row>
    <row r="125" spans="1:6" x14ac:dyDescent="0.25">
      <c r="A125" s="56"/>
      <c r="B125" s="57" t="str">
        <f>+VLOOKUP('LIBRO GIORNALE'!C125,RIEPILOGO!$A$3:$B$211,2)</f>
        <v>0000</v>
      </c>
      <c r="C125" s="58" t="s">
        <v>277</v>
      </c>
      <c r="D125" s="59"/>
      <c r="E125" s="60"/>
      <c r="F125" s="60"/>
    </row>
    <row r="126" spans="1:6" x14ac:dyDescent="0.25">
      <c r="A126" s="56"/>
      <c r="B126" s="57" t="str">
        <f>+VLOOKUP('LIBRO GIORNALE'!C126,RIEPILOGO!$A$3:$B$211,2)</f>
        <v>0000</v>
      </c>
      <c r="C126" s="58" t="s">
        <v>277</v>
      </c>
      <c r="D126" s="59"/>
      <c r="E126" s="60"/>
      <c r="F126" s="60"/>
    </row>
    <row r="127" spans="1:6" x14ac:dyDescent="0.25">
      <c r="A127" s="56"/>
      <c r="B127" s="57" t="str">
        <f>+VLOOKUP('LIBRO GIORNALE'!C127,RIEPILOGO!$A$3:$B$211,2)</f>
        <v>0000</v>
      </c>
      <c r="C127" s="58" t="s">
        <v>277</v>
      </c>
      <c r="D127" s="59"/>
      <c r="E127" s="60"/>
      <c r="F127" s="60"/>
    </row>
    <row r="128" spans="1:6" x14ac:dyDescent="0.25">
      <c r="A128" s="56"/>
      <c r="B128" s="57" t="str">
        <f>+VLOOKUP('LIBRO GIORNALE'!C128,RIEPILOGO!$A$3:$B$211,2)</f>
        <v>0000</v>
      </c>
      <c r="C128" s="58" t="s">
        <v>277</v>
      </c>
      <c r="D128" s="59"/>
      <c r="E128" s="60"/>
      <c r="F128" s="60"/>
    </row>
    <row r="129" spans="1:6" x14ac:dyDescent="0.25">
      <c r="A129" s="56"/>
      <c r="B129" s="57" t="str">
        <f>+VLOOKUP('LIBRO GIORNALE'!C129,RIEPILOGO!$A$3:$B$211,2)</f>
        <v>0000</v>
      </c>
      <c r="C129" s="58" t="s">
        <v>277</v>
      </c>
      <c r="D129" s="59"/>
      <c r="E129" s="60"/>
      <c r="F129" s="60"/>
    </row>
    <row r="130" spans="1:6" x14ac:dyDescent="0.25">
      <c r="A130" s="56"/>
      <c r="B130" s="57" t="str">
        <f>+VLOOKUP('LIBRO GIORNALE'!C130,RIEPILOGO!$A$3:$B$211,2)</f>
        <v>0000</v>
      </c>
      <c r="C130" s="58" t="s">
        <v>277</v>
      </c>
      <c r="D130" s="59"/>
      <c r="E130" s="60"/>
      <c r="F130" s="60"/>
    </row>
    <row r="131" spans="1:6" x14ac:dyDescent="0.25">
      <c r="A131" s="56"/>
      <c r="B131" s="57" t="str">
        <f>+VLOOKUP('LIBRO GIORNALE'!C131,RIEPILOGO!$A$3:$B$211,2)</f>
        <v>0000</v>
      </c>
      <c r="C131" s="58" t="s">
        <v>277</v>
      </c>
      <c r="D131" s="59"/>
      <c r="E131" s="60"/>
      <c r="F131" s="60"/>
    </row>
    <row r="132" spans="1:6" x14ac:dyDescent="0.25">
      <c r="A132" s="56"/>
      <c r="B132" s="57" t="str">
        <f>+VLOOKUP('LIBRO GIORNALE'!C132,RIEPILOGO!$A$3:$B$211,2)</f>
        <v>0000</v>
      </c>
      <c r="C132" s="58" t="s">
        <v>277</v>
      </c>
      <c r="D132" s="59"/>
      <c r="E132" s="60"/>
      <c r="F132" s="60"/>
    </row>
    <row r="133" spans="1:6" x14ac:dyDescent="0.25">
      <c r="A133" s="56"/>
      <c r="B133" s="57" t="str">
        <f>+VLOOKUP('LIBRO GIORNALE'!C133,RIEPILOGO!$A$3:$B$211,2)</f>
        <v>0000</v>
      </c>
      <c r="C133" s="58" t="s">
        <v>277</v>
      </c>
      <c r="D133" s="59"/>
      <c r="E133" s="60"/>
      <c r="F133" s="60"/>
    </row>
    <row r="134" spans="1:6" x14ac:dyDescent="0.25">
      <c r="A134" s="56"/>
      <c r="B134" s="57" t="str">
        <f>+VLOOKUP('LIBRO GIORNALE'!C134,RIEPILOGO!$A$3:$B$211,2)</f>
        <v>0000</v>
      </c>
      <c r="C134" s="58" t="s">
        <v>277</v>
      </c>
      <c r="D134" s="59"/>
      <c r="E134" s="60"/>
      <c r="F134" s="60"/>
    </row>
    <row r="135" spans="1:6" x14ac:dyDescent="0.25">
      <c r="A135" s="56"/>
      <c r="B135" s="57" t="str">
        <f>+VLOOKUP('LIBRO GIORNALE'!C135,RIEPILOGO!$A$3:$B$211,2)</f>
        <v>0000</v>
      </c>
      <c r="C135" s="58" t="s">
        <v>277</v>
      </c>
      <c r="D135" s="59"/>
      <c r="E135" s="60"/>
      <c r="F135" s="60"/>
    </row>
    <row r="136" spans="1:6" x14ac:dyDescent="0.25">
      <c r="A136" s="56"/>
      <c r="B136" s="57" t="str">
        <f>+VLOOKUP('LIBRO GIORNALE'!C136,RIEPILOGO!$A$3:$B$211,2)</f>
        <v>0000</v>
      </c>
      <c r="C136" s="58" t="s">
        <v>277</v>
      </c>
      <c r="D136" s="59"/>
      <c r="E136" s="60"/>
      <c r="F136" s="60"/>
    </row>
    <row r="137" spans="1:6" x14ac:dyDescent="0.25">
      <c r="A137" s="56"/>
      <c r="B137" s="57" t="str">
        <f>+VLOOKUP('LIBRO GIORNALE'!C137,RIEPILOGO!$A$3:$B$211,2)</f>
        <v>0000</v>
      </c>
      <c r="C137" s="58" t="s">
        <v>277</v>
      </c>
      <c r="D137" s="59"/>
      <c r="E137" s="60"/>
      <c r="F137" s="60"/>
    </row>
    <row r="138" spans="1:6" x14ac:dyDescent="0.25">
      <c r="A138" s="56"/>
      <c r="B138" s="57" t="str">
        <f>+VLOOKUP('LIBRO GIORNALE'!C138,RIEPILOGO!$A$3:$B$211,2)</f>
        <v>0000</v>
      </c>
      <c r="C138" s="58" t="s">
        <v>277</v>
      </c>
      <c r="D138" s="59"/>
      <c r="E138" s="60"/>
      <c r="F138" s="60"/>
    </row>
    <row r="139" spans="1:6" x14ac:dyDescent="0.25">
      <c r="A139" s="56"/>
      <c r="B139" s="57" t="str">
        <f>+VLOOKUP('LIBRO GIORNALE'!C139,RIEPILOGO!$A$3:$B$211,2)</f>
        <v>0000</v>
      </c>
      <c r="C139" s="58" t="s">
        <v>277</v>
      </c>
      <c r="D139" s="59"/>
      <c r="E139" s="60"/>
      <c r="F139" s="60"/>
    </row>
    <row r="140" spans="1:6" x14ac:dyDescent="0.25">
      <c r="A140" s="56"/>
      <c r="B140" s="57" t="str">
        <f>+VLOOKUP('LIBRO GIORNALE'!C140,RIEPILOGO!$A$3:$B$211,2)</f>
        <v>0000</v>
      </c>
      <c r="C140" s="58" t="s">
        <v>277</v>
      </c>
      <c r="D140" s="59"/>
      <c r="E140" s="60"/>
      <c r="F140" s="60"/>
    </row>
    <row r="141" spans="1:6" x14ac:dyDescent="0.25">
      <c r="A141" s="56"/>
      <c r="B141" s="57" t="str">
        <f>+VLOOKUP('LIBRO GIORNALE'!C141,RIEPILOGO!$A$3:$B$211,2)</f>
        <v>0000</v>
      </c>
      <c r="C141" s="58" t="s">
        <v>277</v>
      </c>
      <c r="D141" s="59"/>
      <c r="E141" s="60"/>
      <c r="F141" s="60"/>
    </row>
    <row r="142" spans="1:6" x14ac:dyDescent="0.25">
      <c r="A142" s="56"/>
      <c r="B142" s="57" t="str">
        <f>+VLOOKUP('LIBRO GIORNALE'!C142,RIEPILOGO!$A$3:$B$211,2)</f>
        <v>0000</v>
      </c>
      <c r="C142" s="58" t="s">
        <v>277</v>
      </c>
      <c r="D142" s="59"/>
      <c r="E142" s="60"/>
      <c r="F142" s="60"/>
    </row>
    <row r="143" spans="1:6" x14ac:dyDescent="0.25">
      <c r="A143" s="56"/>
      <c r="B143" s="57" t="str">
        <f>+VLOOKUP('LIBRO GIORNALE'!C143,RIEPILOGO!$A$3:$B$211,2)</f>
        <v>0000</v>
      </c>
      <c r="C143" s="58" t="s">
        <v>277</v>
      </c>
      <c r="D143" s="59"/>
      <c r="E143" s="60"/>
      <c r="F143" s="60"/>
    </row>
    <row r="144" spans="1:6" x14ac:dyDescent="0.25">
      <c r="A144" s="56"/>
      <c r="B144" s="57" t="str">
        <f>+VLOOKUP('LIBRO GIORNALE'!C144,RIEPILOGO!$A$3:$B$211,2)</f>
        <v>0000</v>
      </c>
      <c r="C144" s="58" t="s">
        <v>277</v>
      </c>
      <c r="D144" s="59"/>
      <c r="E144" s="60"/>
      <c r="F144" s="60"/>
    </row>
    <row r="145" spans="1:6" x14ac:dyDescent="0.25">
      <c r="A145" s="56"/>
      <c r="B145" s="57" t="str">
        <f>+VLOOKUP('LIBRO GIORNALE'!C145,RIEPILOGO!$A$3:$B$211,2)</f>
        <v>0000</v>
      </c>
      <c r="C145" s="58" t="s">
        <v>277</v>
      </c>
      <c r="D145" s="59"/>
      <c r="E145" s="60"/>
      <c r="F145" s="60"/>
    </row>
    <row r="146" spans="1:6" x14ac:dyDescent="0.25">
      <c r="A146" s="56"/>
      <c r="B146" s="57" t="str">
        <f>+VLOOKUP('LIBRO GIORNALE'!C146,RIEPILOGO!$A$3:$B$211,2)</f>
        <v>0000</v>
      </c>
      <c r="C146" s="58" t="s">
        <v>277</v>
      </c>
      <c r="D146" s="59"/>
      <c r="E146" s="60"/>
      <c r="F146" s="60"/>
    </row>
    <row r="147" spans="1:6" x14ac:dyDescent="0.25">
      <c r="A147" s="56"/>
      <c r="B147" s="57" t="str">
        <f>+VLOOKUP('LIBRO GIORNALE'!C147,RIEPILOGO!$A$3:$B$211,2)</f>
        <v>0000</v>
      </c>
      <c r="C147" s="58" t="s">
        <v>277</v>
      </c>
      <c r="D147" s="59"/>
      <c r="E147" s="60"/>
      <c r="F147" s="60"/>
    </row>
    <row r="148" spans="1:6" x14ac:dyDescent="0.25">
      <c r="A148" s="56"/>
      <c r="B148" s="57" t="str">
        <f>+VLOOKUP('LIBRO GIORNALE'!C148,RIEPILOGO!$A$3:$B$211,2)</f>
        <v>0000</v>
      </c>
      <c r="C148" s="58" t="s">
        <v>277</v>
      </c>
      <c r="D148" s="59"/>
      <c r="E148" s="60"/>
      <c r="F148" s="60"/>
    </row>
    <row r="149" spans="1:6" x14ac:dyDescent="0.25">
      <c r="A149" s="56"/>
      <c r="B149" s="57" t="str">
        <f>+VLOOKUP('LIBRO GIORNALE'!C149,RIEPILOGO!$A$3:$B$211,2)</f>
        <v>0000</v>
      </c>
      <c r="C149" s="58" t="s">
        <v>277</v>
      </c>
      <c r="D149" s="59"/>
      <c r="E149" s="60"/>
      <c r="F149" s="60"/>
    </row>
    <row r="150" spans="1:6" x14ac:dyDescent="0.25">
      <c r="A150" s="56"/>
      <c r="B150" s="57" t="str">
        <f>+VLOOKUP('LIBRO GIORNALE'!C150,RIEPILOGO!$A$3:$B$211,2)</f>
        <v>0000</v>
      </c>
      <c r="C150" s="58" t="s">
        <v>277</v>
      </c>
      <c r="D150" s="59"/>
      <c r="E150" s="60"/>
      <c r="F150" s="60"/>
    </row>
    <row r="151" spans="1:6" x14ac:dyDescent="0.25">
      <c r="A151" s="56"/>
      <c r="B151" s="57" t="str">
        <f>+VLOOKUP('LIBRO GIORNALE'!C151,RIEPILOGO!$A$3:$B$211,2)</f>
        <v>0000</v>
      </c>
      <c r="C151" s="58" t="s">
        <v>277</v>
      </c>
      <c r="D151" s="59"/>
      <c r="E151" s="60"/>
      <c r="F151" s="60"/>
    </row>
    <row r="152" spans="1:6" x14ac:dyDescent="0.25">
      <c r="A152" s="56"/>
      <c r="B152" s="57" t="str">
        <f>+VLOOKUP('LIBRO GIORNALE'!C152,RIEPILOGO!$A$3:$B$211,2)</f>
        <v>0000</v>
      </c>
      <c r="C152" s="58" t="s">
        <v>277</v>
      </c>
      <c r="D152" s="59"/>
      <c r="E152" s="60"/>
      <c r="F152" s="60"/>
    </row>
    <row r="153" spans="1:6" x14ac:dyDescent="0.25">
      <c r="A153" s="56"/>
      <c r="B153" s="57" t="str">
        <f>+VLOOKUP('LIBRO GIORNALE'!C153,RIEPILOGO!$A$3:$B$211,2)</f>
        <v>0000</v>
      </c>
      <c r="C153" s="58" t="s">
        <v>277</v>
      </c>
      <c r="D153" s="59"/>
      <c r="E153" s="60"/>
      <c r="F153" s="60"/>
    </row>
    <row r="154" spans="1:6" x14ac:dyDescent="0.25">
      <c r="A154" s="56"/>
      <c r="B154" s="57" t="str">
        <f>+VLOOKUP('LIBRO GIORNALE'!C154,RIEPILOGO!$A$3:$B$211,2)</f>
        <v>0000</v>
      </c>
      <c r="C154" s="58" t="s">
        <v>277</v>
      </c>
      <c r="D154" s="59"/>
      <c r="E154" s="60"/>
      <c r="F154" s="60"/>
    </row>
    <row r="155" spans="1:6" x14ac:dyDescent="0.25">
      <c r="A155" s="56"/>
      <c r="B155" s="57" t="str">
        <f>+VLOOKUP('LIBRO GIORNALE'!C155,RIEPILOGO!$A$3:$B$211,2)</f>
        <v>0000</v>
      </c>
      <c r="C155" s="58" t="s">
        <v>277</v>
      </c>
      <c r="D155" s="59"/>
      <c r="E155" s="60"/>
      <c r="F155" s="60"/>
    </row>
    <row r="156" spans="1:6" x14ac:dyDescent="0.25">
      <c r="A156" s="56"/>
      <c r="B156" s="57" t="str">
        <f>+VLOOKUP('LIBRO GIORNALE'!C156,RIEPILOGO!$A$3:$B$211,2)</f>
        <v>0000</v>
      </c>
      <c r="C156" s="58" t="s">
        <v>277</v>
      </c>
      <c r="D156" s="59"/>
      <c r="E156" s="60"/>
      <c r="F156" s="60"/>
    </row>
    <row r="157" spans="1:6" x14ac:dyDescent="0.25">
      <c r="A157" s="56"/>
      <c r="B157" s="57" t="str">
        <f>+VLOOKUP('LIBRO GIORNALE'!C157,RIEPILOGO!$A$3:$B$211,2)</f>
        <v>0000</v>
      </c>
      <c r="C157" s="58" t="s">
        <v>277</v>
      </c>
      <c r="D157" s="59"/>
      <c r="E157" s="60"/>
      <c r="F157" s="60"/>
    </row>
    <row r="158" spans="1:6" x14ac:dyDescent="0.25">
      <c r="A158" s="56"/>
      <c r="B158" s="57" t="str">
        <f>+VLOOKUP('LIBRO GIORNALE'!C158,RIEPILOGO!$A$3:$B$211,2)</f>
        <v>0000</v>
      </c>
      <c r="C158" s="58" t="s">
        <v>277</v>
      </c>
      <c r="D158" s="59"/>
      <c r="E158" s="60"/>
      <c r="F158" s="60"/>
    </row>
    <row r="159" spans="1:6" x14ac:dyDescent="0.25">
      <c r="A159" s="56"/>
      <c r="B159" s="57" t="str">
        <f>+VLOOKUP('LIBRO GIORNALE'!C159,RIEPILOGO!$A$3:$B$211,2)</f>
        <v>0000</v>
      </c>
      <c r="C159" s="58" t="s">
        <v>277</v>
      </c>
      <c r="D159" s="59"/>
      <c r="E159" s="60"/>
      <c r="F159" s="60"/>
    </row>
    <row r="160" spans="1:6" x14ac:dyDescent="0.25">
      <c r="A160" s="56"/>
      <c r="B160" s="57" t="str">
        <f>+VLOOKUP('LIBRO GIORNALE'!C160,RIEPILOGO!$A$3:$B$211,2)</f>
        <v>0000</v>
      </c>
      <c r="C160" s="58" t="s">
        <v>277</v>
      </c>
      <c r="D160" s="59"/>
      <c r="E160" s="60"/>
      <c r="F160" s="60"/>
    </row>
    <row r="161" spans="1:6" x14ac:dyDescent="0.25">
      <c r="A161" s="56"/>
      <c r="B161" s="57" t="str">
        <f>+VLOOKUP('LIBRO GIORNALE'!C161,RIEPILOGO!$A$3:$B$211,2)</f>
        <v>0000</v>
      </c>
      <c r="C161" s="58" t="s">
        <v>277</v>
      </c>
      <c r="D161" s="59"/>
      <c r="E161" s="60"/>
      <c r="F161" s="60"/>
    </row>
    <row r="162" spans="1:6" x14ac:dyDescent="0.25">
      <c r="A162" s="56"/>
      <c r="B162" s="57" t="str">
        <f>+VLOOKUP('LIBRO GIORNALE'!C162,RIEPILOGO!$A$3:$B$211,2)</f>
        <v>0000</v>
      </c>
      <c r="C162" s="58" t="s">
        <v>277</v>
      </c>
      <c r="D162" s="59"/>
      <c r="E162" s="60"/>
      <c r="F162" s="60"/>
    </row>
    <row r="163" spans="1:6" x14ac:dyDescent="0.25">
      <c r="A163" s="56"/>
      <c r="B163" s="57" t="str">
        <f>+VLOOKUP('LIBRO GIORNALE'!C163,RIEPILOGO!$A$3:$B$211,2)</f>
        <v>0000</v>
      </c>
      <c r="C163" s="58" t="s">
        <v>277</v>
      </c>
      <c r="D163" s="59"/>
      <c r="E163" s="60"/>
      <c r="F163" s="60"/>
    </row>
    <row r="164" spans="1:6" x14ac:dyDescent="0.25">
      <c r="A164" s="56"/>
      <c r="B164" s="57" t="str">
        <f>+VLOOKUP('LIBRO GIORNALE'!C164,RIEPILOGO!$A$3:$B$211,2)</f>
        <v>0000</v>
      </c>
      <c r="C164" s="58" t="s">
        <v>277</v>
      </c>
      <c r="D164" s="59"/>
      <c r="E164" s="60"/>
      <c r="F164" s="60"/>
    </row>
    <row r="165" spans="1:6" x14ac:dyDescent="0.25">
      <c r="A165" s="56"/>
      <c r="B165" s="57" t="str">
        <f>+VLOOKUP('LIBRO GIORNALE'!C165,RIEPILOGO!$A$3:$B$211,2)</f>
        <v>0000</v>
      </c>
      <c r="C165" s="58" t="s">
        <v>277</v>
      </c>
      <c r="D165" s="59"/>
      <c r="E165" s="60"/>
      <c r="F165" s="60"/>
    </row>
    <row r="166" spans="1:6" x14ac:dyDescent="0.25">
      <c r="A166" s="56"/>
      <c r="B166" s="57" t="str">
        <f>+VLOOKUP('LIBRO GIORNALE'!C166,RIEPILOGO!$A$3:$B$211,2)</f>
        <v>0000</v>
      </c>
      <c r="C166" s="58" t="s">
        <v>277</v>
      </c>
      <c r="D166" s="59"/>
      <c r="E166" s="60"/>
      <c r="F166" s="60"/>
    </row>
    <row r="167" spans="1:6" x14ac:dyDescent="0.25">
      <c r="A167" s="56"/>
      <c r="B167" s="57" t="str">
        <f>+VLOOKUP('LIBRO GIORNALE'!C167,RIEPILOGO!$A$3:$B$211,2)</f>
        <v>0000</v>
      </c>
      <c r="C167" s="58" t="s">
        <v>277</v>
      </c>
      <c r="D167" s="59"/>
      <c r="E167" s="60"/>
      <c r="F167" s="60"/>
    </row>
    <row r="168" spans="1:6" x14ac:dyDescent="0.25">
      <c r="A168" s="56"/>
      <c r="B168" s="57" t="str">
        <f>+VLOOKUP('LIBRO GIORNALE'!C168,RIEPILOGO!$A$3:$B$211,2)</f>
        <v>0000</v>
      </c>
      <c r="C168" s="58" t="s">
        <v>277</v>
      </c>
      <c r="D168" s="59"/>
      <c r="E168" s="60"/>
      <c r="F168" s="60"/>
    </row>
    <row r="169" spans="1:6" x14ac:dyDescent="0.25">
      <c r="A169" s="56"/>
      <c r="B169" s="57" t="str">
        <f>+VLOOKUP('LIBRO GIORNALE'!C169,RIEPILOGO!$A$3:$B$211,2)</f>
        <v>0000</v>
      </c>
      <c r="C169" s="58" t="s">
        <v>277</v>
      </c>
      <c r="D169" s="59"/>
      <c r="E169" s="60"/>
      <c r="F169" s="60"/>
    </row>
    <row r="170" spans="1:6" x14ac:dyDescent="0.25">
      <c r="A170" s="56"/>
      <c r="B170" s="57" t="str">
        <f>+VLOOKUP('LIBRO GIORNALE'!C170,RIEPILOGO!$A$3:$B$211,2)</f>
        <v>0000</v>
      </c>
      <c r="C170" s="58" t="s">
        <v>277</v>
      </c>
      <c r="D170" s="59"/>
      <c r="E170" s="60"/>
      <c r="F170" s="60"/>
    </row>
    <row r="171" spans="1:6" x14ac:dyDescent="0.25">
      <c r="A171" s="56"/>
      <c r="B171" s="57" t="str">
        <f>+VLOOKUP('LIBRO GIORNALE'!C171,RIEPILOGO!$A$3:$B$211,2)</f>
        <v>0000</v>
      </c>
      <c r="C171" s="58" t="s">
        <v>277</v>
      </c>
      <c r="D171" s="59"/>
      <c r="E171" s="60"/>
      <c r="F171" s="60"/>
    </row>
    <row r="172" spans="1:6" x14ac:dyDescent="0.25">
      <c r="A172" s="56"/>
      <c r="B172" s="57" t="str">
        <f>+VLOOKUP('LIBRO GIORNALE'!C172,RIEPILOGO!$A$3:$B$211,2)</f>
        <v>0000</v>
      </c>
      <c r="C172" s="58" t="s">
        <v>277</v>
      </c>
      <c r="D172" s="59"/>
      <c r="E172" s="60"/>
      <c r="F172" s="60"/>
    </row>
    <row r="173" spans="1:6" x14ac:dyDescent="0.25">
      <c r="A173" s="56"/>
      <c r="B173" s="57" t="str">
        <f>+VLOOKUP('LIBRO GIORNALE'!C173,RIEPILOGO!$A$3:$B$211,2)</f>
        <v>0000</v>
      </c>
      <c r="C173" s="58" t="s">
        <v>277</v>
      </c>
      <c r="D173" s="59"/>
      <c r="E173" s="60"/>
      <c r="F173" s="60"/>
    </row>
    <row r="174" spans="1:6" x14ac:dyDescent="0.25">
      <c r="A174" s="56"/>
      <c r="B174" s="57" t="str">
        <f>+VLOOKUP('LIBRO GIORNALE'!C174,RIEPILOGO!$A$3:$B$211,2)</f>
        <v>0000</v>
      </c>
      <c r="C174" s="58" t="s">
        <v>277</v>
      </c>
      <c r="D174" s="59"/>
      <c r="E174" s="60"/>
      <c r="F174" s="60"/>
    </row>
    <row r="175" spans="1:6" x14ac:dyDescent="0.25">
      <c r="A175" s="56"/>
      <c r="B175" s="57" t="str">
        <f>+VLOOKUP('LIBRO GIORNALE'!C175,RIEPILOGO!$A$3:$B$211,2)</f>
        <v>0000</v>
      </c>
      <c r="C175" s="58" t="s">
        <v>277</v>
      </c>
      <c r="D175" s="59"/>
      <c r="E175" s="60"/>
      <c r="F175" s="60"/>
    </row>
    <row r="176" spans="1:6" x14ac:dyDescent="0.25">
      <c r="A176" s="56"/>
      <c r="B176" s="57" t="str">
        <f>+VLOOKUP('LIBRO GIORNALE'!C176,RIEPILOGO!$A$3:$B$211,2)</f>
        <v>0000</v>
      </c>
      <c r="C176" s="58" t="s">
        <v>277</v>
      </c>
      <c r="D176" s="59"/>
      <c r="E176" s="60"/>
      <c r="F176" s="60"/>
    </row>
    <row r="177" spans="1:6" x14ac:dyDescent="0.25">
      <c r="A177" s="56"/>
      <c r="B177" s="57" t="str">
        <f>+VLOOKUP('LIBRO GIORNALE'!C177,RIEPILOGO!$A$3:$B$211,2)</f>
        <v>0000</v>
      </c>
      <c r="C177" s="58" t="s">
        <v>277</v>
      </c>
      <c r="D177" s="59"/>
      <c r="E177" s="60"/>
      <c r="F177" s="60"/>
    </row>
    <row r="178" spans="1:6" x14ac:dyDescent="0.25">
      <c r="A178" s="56"/>
      <c r="B178" s="57" t="str">
        <f>+VLOOKUP('LIBRO GIORNALE'!C178,RIEPILOGO!$A$3:$B$211,2)</f>
        <v>0000</v>
      </c>
      <c r="C178" s="58" t="s">
        <v>277</v>
      </c>
      <c r="D178" s="59"/>
      <c r="E178" s="60"/>
      <c r="F178" s="60"/>
    </row>
    <row r="179" spans="1:6" x14ac:dyDescent="0.25">
      <c r="A179" s="56"/>
      <c r="B179" s="57" t="str">
        <f>+VLOOKUP('LIBRO GIORNALE'!C179,RIEPILOGO!$A$3:$B$211,2)</f>
        <v>0000</v>
      </c>
      <c r="C179" s="58" t="s">
        <v>277</v>
      </c>
      <c r="D179" s="59"/>
      <c r="E179" s="60"/>
      <c r="F179" s="60"/>
    </row>
    <row r="180" spans="1:6" x14ac:dyDescent="0.25">
      <c r="A180" s="56"/>
      <c r="B180" s="57" t="str">
        <f>+VLOOKUP('LIBRO GIORNALE'!C180,RIEPILOGO!$A$3:$B$211,2)</f>
        <v>0000</v>
      </c>
      <c r="C180" s="58" t="s">
        <v>277</v>
      </c>
      <c r="D180" s="59"/>
      <c r="E180" s="60"/>
      <c r="F180" s="60"/>
    </row>
    <row r="181" spans="1:6" x14ac:dyDescent="0.25">
      <c r="A181" s="56"/>
      <c r="B181" s="57" t="str">
        <f>+VLOOKUP('LIBRO GIORNALE'!C181,RIEPILOGO!$A$3:$B$211,2)</f>
        <v>0000</v>
      </c>
      <c r="C181" s="58" t="s">
        <v>277</v>
      </c>
      <c r="D181" s="59"/>
      <c r="E181" s="60"/>
      <c r="F181" s="60"/>
    </row>
    <row r="182" spans="1:6" x14ac:dyDescent="0.25">
      <c r="A182" s="56"/>
      <c r="B182" s="57" t="str">
        <f>+VLOOKUP('LIBRO GIORNALE'!C182,RIEPILOGO!$A$3:$B$211,2)</f>
        <v>0000</v>
      </c>
      <c r="C182" s="58" t="s">
        <v>277</v>
      </c>
      <c r="D182" s="59"/>
      <c r="E182" s="60"/>
      <c r="F182" s="60"/>
    </row>
    <row r="183" spans="1:6" x14ac:dyDescent="0.25">
      <c r="A183" s="56"/>
      <c r="B183" s="57" t="str">
        <f>+VLOOKUP('LIBRO GIORNALE'!C183,RIEPILOGO!$A$3:$B$211,2)</f>
        <v>0000</v>
      </c>
      <c r="C183" s="58" t="s">
        <v>277</v>
      </c>
      <c r="D183" s="59"/>
      <c r="E183" s="60"/>
      <c r="F183" s="60"/>
    </row>
    <row r="184" spans="1:6" x14ac:dyDescent="0.25">
      <c r="A184" s="56"/>
      <c r="B184" s="57" t="str">
        <f>+VLOOKUP('LIBRO GIORNALE'!C184,RIEPILOGO!$A$3:$B$211,2)</f>
        <v>0000</v>
      </c>
      <c r="C184" s="58" t="s">
        <v>277</v>
      </c>
      <c r="D184" s="59"/>
      <c r="E184" s="60"/>
      <c r="F184" s="60"/>
    </row>
    <row r="185" spans="1:6" x14ac:dyDescent="0.25">
      <c r="A185" s="56"/>
      <c r="B185" s="57" t="str">
        <f>+VLOOKUP('LIBRO GIORNALE'!C185,RIEPILOGO!$A$3:$B$211,2)</f>
        <v>0000</v>
      </c>
      <c r="C185" s="58" t="s">
        <v>277</v>
      </c>
      <c r="D185" s="59"/>
      <c r="E185" s="60"/>
      <c r="F185" s="60"/>
    </row>
    <row r="186" spans="1:6" x14ac:dyDescent="0.25">
      <c r="A186" s="56"/>
      <c r="B186" s="57" t="str">
        <f>+VLOOKUP('LIBRO GIORNALE'!C186,RIEPILOGO!$A$3:$B$211,2)</f>
        <v>0000</v>
      </c>
      <c r="C186" s="58" t="s">
        <v>277</v>
      </c>
      <c r="D186" s="59"/>
      <c r="E186" s="60"/>
      <c r="F186" s="60"/>
    </row>
    <row r="187" spans="1:6" x14ac:dyDescent="0.25">
      <c r="A187" s="56"/>
      <c r="B187" s="57" t="str">
        <f>+VLOOKUP('LIBRO GIORNALE'!C187,RIEPILOGO!$A$3:$B$211,2)</f>
        <v>0000</v>
      </c>
      <c r="C187" s="58" t="s">
        <v>277</v>
      </c>
      <c r="D187" s="59"/>
      <c r="E187" s="60"/>
      <c r="F187" s="60"/>
    </row>
    <row r="188" spans="1:6" x14ac:dyDescent="0.25">
      <c r="A188" s="56"/>
      <c r="B188" s="57" t="str">
        <f>+VLOOKUP('LIBRO GIORNALE'!C188,RIEPILOGO!$A$3:$B$211,2)</f>
        <v>0000</v>
      </c>
      <c r="C188" s="58" t="s">
        <v>277</v>
      </c>
      <c r="D188" s="59"/>
      <c r="E188" s="60"/>
      <c r="F188" s="60"/>
    </row>
    <row r="189" spans="1:6" x14ac:dyDescent="0.25">
      <c r="A189" s="56"/>
      <c r="B189" s="57" t="str">
        <f>+VLOOKUP('LIBRO GIORNALE'!C189,RIEPILOGO!$A$3:$B$211,2)</f>
        <v>0000</v>
      </c>
      <c r="C189" s="58" t="s">
        <v>277</v>
      </c>
      <c r="D189" s="59"/>
      <c r="E189" s="60"/>
      <c r="F189" s="60"/>
    </row>
    <row r="190" spans="1:6" x14ac:dyDescent="0.25">
      <c r="A190" s="56"/>
      <c r="B190" s="57" t="str">
        <f>+VLOOKUP('LIBRO GIORNALE'!C190,RIEPILOGO!$A$3:$B$211,2)</f>
        <v>0000</v>
      </c>
      <c r="C190" s="58" t="s">
        <v>277</v>
      </c>
      <c r="D190" s="59"/>
      <c r="E190" s="60"/>
      <c r="F190" s="60"/>
    </row>
    <row r="191" spans="1:6" x14ac:dyDescent="0.25">
      <c r="A191" s="56"/>
      <c r="B191" s="57" t="str">
        <f>+VLOOKUP('LIBRO GIORNALE'!C191,RIEPILOGO!$A$3:$B$211,2)</f>
        <v>0000</v>
      </c>
      <c r="C191" s="58" t="s">
        <v>277</v>
      </c>
      <c r="D191" s="59"/>
      <c r="E191" s="60"/>
      <c r="F191" s="60"/>
    </row>
    <row r="192" spans="1:6" x14ac:dyDescent="0.25">
      <c r="A192" s="56"/>
      <c r="B192" s="57" t="str">
        <f>+VLOOKUP('LIBRO GIORNALE'!C192,RIEPILOGO!$A$3:$B$211,2)</f>
        <v>0000</v>
      </c>
      <c r="C192" s="58" t="s">
        <v>277</v>
      </c>
      <c r="D192" s="59"/>
      <c r="E192" s="60"/>
      <c r="F192" s="60"/>
    </row>
    <row r="193" spans="1:6" x14ac:dyDescent="0.25">
      <c r="A193" s="56"/>
      <c r="B193" s="57" t="str">
        <f>+VLOOKUP('LIBRO GIORNALE'!C193,RIEPILOGO!$A$3:$B$211,2)</f>
        <v>0000</v>
      </c>
      <c r="C193" s="58" t="s">
        <v>277</v>
      </c>
      <c r="D193" s="59"/>
      <c r="E193" s="60"/>
      <c r="F193" s="60"/>
    </row>
    <row r="194" spans="1:6" x14ac:dyDescent="0.25">
      <c r="A194" s="56"/>
      <c r="B194" s="57" t="str">
        <f>+VLOOKUP('LIBRO GIORNALE'!C194,RIEPILOGO!$A$3:$B$211,2)</f>
        <v>0000</v>
      </c>
      <c r="C194" s="58" t="s">
        <v>277</v>
      </c>
      <c r="D194" s="59"/>
      <c r="E194" s="60"/>
      <c r="F194" s="60"/>
    </row>
    <row r="195" spans="1:6" x14ac:dyDescent="0.25">
      <c r="A195" s="56"/>
      <c r="B195" s="57" t="str">
        <f>+VLOOKUP('LIBRO GIORNALE'!C195,RIEPILOGO!$A$3:$B$211,2)</f>
        <v>0000</v>
      </c>
      <c r="C195" s="58" t="s">
        <v>277</v>
      </c>
      <c r="D195" s="59"/>
      <c r="E195" s="60"/>
      <c r="F195" s="60"/>
    </row>
    <row r="196" spans="1:6" x14ac:dyDescent="0.25">
      <c r="A196" s="56"/>
      <c r="B196" s="57" t="str">
        <f>+VLOOKUP('LIBRO GIORNALE'!C196,RIEPILOGO!$A$3:$B$211,2)</f>
        <v>0000</v>
      </c>
      <c r="C196" s="58" t="s">
        <v>277</v>
      </c>
      <c r="D196" s="59"/>
      <c r="E196" s="60"/>
      <c r="F196" s="60"/>
    </row>
    <row r="197" spans="1:6" x14ac:dyDescent="0.25">
      <c r="A197" s="56"/>
      <c r="B197" s="57" t="str">
        <f>+VLOOKUP('LIBRO GIORNALE'!C197,RIEPILOGO!$A$3:$B$211,2)</f>
        <v>0000</v>
      </c>
      <c r="C197" s="58" t="s">
        <v>277</v>
      </c>
      <c r="D197" s="59"/>
      <c r="E197" s="60"/>
      <c r="F197" s="60"/>
    </row>
    <row r="198" spans="1:6" x14ac:dyDescent="0.25">
      <c r="A198" s="56"/>
      <c r="B198" s="57" t="str">
        <f>+VLOOKUP('LIBRO GIORNALE'!C198,RIEPILOGO!$A$3:$B$211,2)</f>
        <v>0000</v>
      </c>
      <c r="C198" s="58" t="s">
        <v>277</v>
      </c>
      <c r="D198" s="59"/>
      <c r="E198" s="60"/>
      <c r="F198" s="60"/>
    </row>
    <row r="199" spans="1:6" x14ac:dyDescent="0.25">
      <c r="A199" s="56"/>
      <c r="B199" s="57" t="str">
        <f>+VLOOKUP('LIBRO GIORNALE'!C199,RIEPILOGO!$A$3:$B$211,2)</f>
        <v>0000</v>
      </c>
      <c r="C199" s="58" t="s">
        <v>277</v>
      </c>
      <c r="D199" s="59"/>
      <c r="E199" s="60"/>
      <c r="F199" s="60"/>
    </row>
  </sheetData>
  <mergeCells count="3">
    <mergeCell ref="A1:C1"/>
    <mergeCell ref="D1:F1"/>
    <mergeCell ref="H3:L3"/>
  </mergeCells>
  <conditionalFormatting sqref="B4:B199">
    <cfRule type="cellIs" dxfId="10" priority="4" operator="equal">
      <formula>"0000"</formula>
    </cfRule>
  </conditionalFormatting>
  <conditionalFormatting sqref="C4:C199">
    <cfRule type="cellIs" dxfId="9" priority="3" operator="equal">
      <formula>"Scegliere descrizione conto"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RIEPILOGO!$A$3:$A$211</xm:f>
          </x14:formula1>
          <xm:sqref>C3:C199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F199"/>
  <sheetViews>
    <sheetView zoomScaleNormal="100" workbookViewId="0">
      <pane ySplit="2" topLeftCell="A3" activePane="bottomLeft" state="frozen"/>
      <selection pane="bottomLeft" sqref="A1:C1"/>
    </sheetView>
  </sheetViews>
  <sheetFormatPr defaultRowHeight="15" x14ac:dyDescent="0.25"/>
  <cols>
    <col min="1" max="1" width="11.42578125" style="31" customWidth="1"/>
    <col min="2" max="2" width="48.5703125" style="34" customWidth="1"/>
    <col min="3" max="3" width="28.5703125" style="32" customWidth="1"/>
    <col min="4" max="4" width="15.42578125" style="32" customWidth="1"/>
    <col min="5" max="26" width="9.140625" style="14"/>
    <col min="27" max="27" width="13.85546875" style="1" customWidth="1"/>
    <col min="28" max="28" width="9.140625" style="3"/>
    <col min="29" max="29" width="64.42578125" style="3" bestFit="1" customWidth="1"/>
    <col min="30" max="30" width="39.7109375" style="3" customWidth="1"/>
    <col min="31" max="31" width="11.5703125" style="4" bestFit="1" customWidth="1"/>
    <col min="32" max="32" width="12" style="4" bestFit="1" customWidth="1"/>
    <col min="33" max="16384" width="9.140625" style="14"/>
  </cols>
  <sheetData>
    <row r="1" spans="1:32" s="24" customFormat="1" ht="27" thickBot="1" x14ac:dyDescent="0.5">
      <c r="A1" s="242" t="s">
        <v>288</v>
      </c>
      <c r="B1" s="243"/>
      <c r="C1" s="244"/>
      <c r="D1" s="110">
        <f>+VLOOKUP(A1,RIEPILOGO!$A$3:$B$211,2)</f>
        <v>3220</v>
      </c>
      <c r="F1" s="25" t="str">
        <f>IFERROR(VLOOKUP($B2,'LIBRO GIORNALE'!$D$3:$D$199,COLUMN(D2),0),"")</f>
        <v/>
      </c>
      <c r="G1" s="25"/>
      <c r="P1" s="26"/>
      <c r="Q1" s="25"/>
      <c r="Z1" s="26"/>
      <c r="AA1" s="5">
        <f>+'LIBRO GIORNALE'!A3</f>
        <v>0</v>
      </c>
      <c r="AB1" s="6" t="e">
        <f>+'LIBRO GIORNALE'!B3</f>
        <v>#N/A</v>
      </c>
      <c r="AC1" s="6">
        <f>+'LIBRO GIORNALE'!C3</f>
        <v>0</v>
      </c>
      <c r="AD1" s="6">
        <f>+'LIBRO GIORNALE'!D3</f>
        <v>0</v>
      </c>
      <c r="AE1" s="6">
        <f>+'LIBRO GIORNALE'!E3</f>
        <v>0</v>
      </c>
      <c r="AF1" s="6">
        <f>+'LIBRO GIORNALE'!F3</f>
        <v>0</v>
      </c>
    </row>
    <row r="2" spans="1:32" s="13" customFormat="1" ht="21" thickBot="1" x14ac:dyDescent="0.4">
      <c r="A2" s="107" t="s">
        <v>0</v>
      </c>
      <c r="B2" s="108" t="s">
        <v>3</v>
      </c>
      <c r="C2" s="109" t="s">
        <v>4</v>
      </c>
      <c r="D2" s="109" t="s">
        <v>5</v>
      </c>
      <c r="F2" s="27" t="str">
        <f>IFERROR(VLOOKUP(#REF!,'LIBRO GIORNALE'!$D$3:$D$199,COLUMN(#REF!),0),"")</f>
        <v/>
      </c>
      <c r="G2" s="27"/>
      <c r="P2" s="28"/>
      <c r="Q2" s="27"/>
      <c r="Z2" s="28"/>
      <c r="AA2" s="7">
        <f>+'LIBRO GIORNALE'!A4</f>
        <v>0</v>
      </c>
      <c r="AB2" s="8" t="str">
        <f>+'LIBRO GIORNALE'!B4</f>
        <v>0000</v>
      </c>
      <c r="AC2" s="8" t="str">
        <f>+'LIBRO GIORNALE'!C4</f>
        <v>Scegliere descrizione conto</v>
      </c>
      <c r="AD2" s="8">
        <f>+'LIBRO GIORNALE'!D4</f>
        <v>0</v>
      </c>
      <c r="AE2" s="8">
        <f>+'LIBRO GIORNALE'!E4</f>
        <v>0</v>
      </c>
      <c r="AF2" s="8">
        <f>+'LIBRO GIORNALE'!F4</f>
        <v>0</v>
      </c>
    </row>
    <row r="3" spans="1:32" ht="15.75" thickTop="1" x14ac:dyDescent="0.25">
      <c r="A3" s="56" t="str">
        <f t="shared" ref="A3:A31" si="0">IFERROR(INDEX(AA$1:AA$199,_xlfn.AGGREGATE(15,6,ROW($AC$1:$AC$199)/($AC$1:$AC$199=$A$1),ROW(AB1))),"")</f>
        <v/>
      </c>
      <c r="B3" s="59" t="str">
        <f t="shared" ref="B3:B31" si="1">IFERROR(INDEX(AD$1:AD$199,_xlfn.AGGREGATE(15,6,ROW($AC$1:$AC$199)/($AC$1:$AC$199=$A$1),ROW(AC1))),"")</f>
        <v/>
      </c>
      <c r="C3" s="60" t="str">
        <f t="shared" ref="C3:C31" si="2">IFERROR(INDEX(AE$1:AE$199,_xlfn.AGGREGATE(15,6,ROW($AC$1:$AC$199)/($AC$1:$AC$199=$A$1),ROW(AD1))),"")</f>
        <v/>
      </c>
      <c r="D3" s="60" t="str">
        <f t="shared" ref="D3:D31" si="3">IFERROR(INDEX(AF$1:AF$199,_xlfn.AGGREGATE(15,6,ROW($AC$1:$AC$199)/($AC$1:$AC$199=$A$1),ROW(AE1))),"")</f>
        <v/>
      </c>
      <c r="F3" s="29" t="str">
        <f>IFERROR(VLOOKUP(#REF!,'LIBRO GIORNALE'!$D$3:$D$199,COLUMN(#REF!),0),"")</f>
        <v/>
      </c>
      <c r="G3" s="29"/>
      <c r="P3" s="30"/>
      <c r="Q3" s="29"/>
      <c r="Z3" s="30"/>
      <c r="AA3" s="1">
        <f>+'LIBRO GIORNALE'!A5</f>
        <v>0</v>
      </c>
      <c r="AB3" s="2" t="str">
        <f>+'LIBRO GIORNALE'!B5</f>
        <v>0000</v>
      </c>
      <c r="AC3" s="2" t="str">
        <f>+'LIBRO GIORNALE'!C5</f>
        <v>Scegliere descrizione conto</v>
      </c>
      <c r="AD3" s="2">
        <f>+'LIBRO GIORNALE'!D5</f>
        <v>0</v>
      </c>
      <c r="AE3" s="2">
        <f>+'LIBRO GIORNALE'!E5</f>
        <v>0</v>
      </c>
      <c r="AF3" s="2">
        <f>+'LIBRO GIORNALE'!F5</f>
        <v>0</v>
      </c>
    </row>
    <row r="4" spans="1:32" x14ac:dyDescent="0.25">
      <c r="A4" s="56" t="str">
        <f t="shared" si="0"/>
        <v/>
      </c>
      <c r="B4" s="59" t="str">
        <f t="shared" si="1"/>
        <v/>
      </c>
      <c r="C4" s="60" t="str">
        <f t="shared" si="2"/>
        <v/>
      </c>
      <c r="D4" s="60" t="str">
        <f t="shared" si="3"/>
        <v/>
      </c>
      <c r="F4" s="29" t="str">
        <f>IFERROR(VLOOKUP(#REF!,'LIBRO GIORNALE'!$D$3:$D$199,COLUMN(#REF!),0),"")</f>
        <v/>
      </c>
      <c r="G4" s="29"/>
      <c r="P4" s="30"/>
      <c r="Q4" s="29"/>
      <c r="Z4" s="30"/>
      <c r="AA4" s="1">
        <f>+'LIBRO GIORNALE'!A6</f>
        <v>0</v>
      </c>
      <c r="AB4" s="2" t="str">
        <f>+'LIBRO GIORNALE'!B6</f>
        <v>0000</v>
      </c>
      <c r="AC4" s="2" t="str">
        <f>+'LIBRO GIORNALE'!C6</f>
        <v>Scegliere descrizione conto</v>
      </c>
      <c r="AD4" s="2">
        <f>+'LIBRO GIORNALE'!D6</f>
        <v>0</v>
      </c>
      <c r="AE4" s="2">
        <f>+'LIBRO GIORNALE'!E6</f>
        <v>0</v>
      </c>
      <c r="AF4" s="2">
        <f>+'LIBRO GIORNALE'!F6</f>
        <v>0</v>
      </c>
    </row>
    <row r="5" spans="1:32" x14ac:dyDescent="0.25">
      <c r="A5" s="56" t="str">
        <f t="shared" si="0"/>
        <v/>
      </c>
      <c r="B5" s="59" t="str">
        <f t="shared" si="1"/>
        <v/>
      </c>
      <c r="C5" s="60" t="str">
        <f t="shared" si="2"/>
        <v/>
      </c>
      <c r="D5" s="60" t="str">
        <f t="shared" si="3"/>
        <v/>
      </c>
      <c r="F5" s="29" t="str">
        <f>IFERROR(VLOOKUP(#REF!,'LIBRO GIORNALE'!$D$3:$D$199,COLUMN(#REF!),0),"")</f>
        <v/>
      </c>
      <c r="G5" s="29"/>
      <c r="P5" s="30"/>
      <c r="Q5" s="29"/>
      <c r="Z5" s="30"/>
      <c r="AA5" s="1">
        <f>+'LIBRO GIORNALE'!A7</f>
        <v>0</v>
      </c>
      <c r="AB5" s="2" t="str">
        <f>+'LIBRO GIORNALE'!B7</f>
        <v>0000</v>
      </c>
      <c r="AC5" s="2" t="str">
        <f>+'LIBRO GIORNALE'!C7</f>
        <v>Scegliere descrizione conto</v>
      </c>
      <c r="AD5" s="2">
        <f>+'LIBRO GIORNALE'!D7</f>
        <v>0</v>
      </c>
      <c r="AE5" s="2">
        <f>+'LIBRO GIORNALE'!E7</f>
        <v>0</v>
      </c>
      <c r="AF5" s="2">
        <f>+'LIBRO GIORNALE'!F7</f>
        <v>0</v>
      </c>
    </row>
    <row r="6" spans="1:32" x14ac:dyDescent="0.25">
      <c r="A6" s="56" t="str">
        <f t="shared" si="0"/>
        <v/>
      </c>
      <c r="B6" s="59" t="str">
        <f t="shared" si="1"/>
        <v/>
      </c>
      <c r="C6" s="60" t="str">
        <f t="shared" si="2"/>
        <v/>
      </c>
      <c r="D6" s="60" t="str">
        <f t="shared" si="3"/>
        <v/>
      </c>
      <c r="F6" s="29" t="str">
        <f>IFERROR(VLOOKUP(#REF!,'LIBRO GIORNALE'!$D$3:$D$199,COLUMN(#REF!),0),"")</f>
        <v/>
      </c>
      <c r="G6" s="29"/>
      <c r="P6" s="30"/>
      <c r="Q6" s="29"/>
      <c r="Z6" s="30"/>
      <c r="AA6" s="1">
        <f>+'LIBRO GIORNALE'!A8</f>
        <v>0</v>
      </c>
      <c r="AB6" s="2" t="str">
        <f>+'LIBRO GIORNALE'!B8</f>
        <v>0000</v>
      </c>
      <c r="AC6" s="2" t="str">
        <f>+'LIBRO GIORNALE'!C8</f>
        <v>Scegliere descrizione conto</v>
      </c>
      <c r="AD6" s="2">
        <f>+'LIBRO GIORNALE'!D8</f>
        <v>0</v>
      </c>
      <c r="AE6" s="2">
        <f>+'LIBRO GIORNALE'!E8</f>
        <v>0</v>
      </c>
      <c r="AF6" s="2">
        <f>+'LIBRO GIORNALE'!F8</f>
        <v>0</v>
      </c>
    </row>
    <row r="7" spans="1:32" x14ac:dyDescent="0.25">
      <c r="A7" s="56" t="str">
        <f t="shared" si="0"/>
        <v/>
      </c>
      <c r="B7" s="59" t="str">
        <f t="shared" si="1"/>
        <v/>
      </c>
      <c r="C7" s="60" t="str">
        <f t="shared" si="2"/>
        <v/>
      </c>
      <c r="D7" s="60" t="str">
        <f t="shared" si="3"/>
        <v/>
      </c>
      <c r="F7" s="29" t="str">
        <f>IFERROR(VLOOKUP(#REF!,'LIBRO GIORNALE'!$D$3:$D$199,COLUMN(#REF!),0),"")</f>
        <v/>
      </c>
      <c r="G7" s="29"/>
      <c r="P7" s="30"/>
      <c r="Q7" s="29"/>
      <c r="Z7" s="30"/>
      <c r="AA7" s="1">
        <f>+'LIBRO GIORNALE'!A9</f>
        <v>0</v>
      </c>
      <c r="AB7" s="2" t="str">
        <f>+'LIBRO GIORNALE'!B9</f>
        <v>0000</v>
      </c>
      <c r="AC7" s="2" t="str">
        <f>+'LIBRO GIORNALE'!C9</f>
        <v>Scegliere descrizione conto</v>
      </c>
      <c r="AD7" s="2">
        <f>+'LIBRO GIORNALE'!D9</f>
        <v>0</v>
      </c>
      <c r="AE7" s="2">
        <f>+'LIBRO GIORNALE'!E9</f>
        <v>0</v>
      </c>
      <c r="AF7" s="2">
        <f>+'LIBRO GIORNALE'!F9</f>
        <v>0</v>
      </c>
    </row>
    <row r="8" spans="1:32" x14ac:dyDescent="0.25">
      <c r="A8" s="56" t="str">
        <f t="shared" si="0"/>
        <v/>
      </c>
      <c r="B8" s="59" t="str">
        <f t="shared" si="1"/>
        <v/>
      </c>
      <c r="C8" s="60" t="str">
        <f t="shared" si="2"/>
        <v/>
      </c>
      <c r="D8" s="60" t="str">
        <f t="shared" si="3"/>
        <v/>
      </c>
      <c r="P8" s="30"/>
      <c r="Z8" s="30"/>
      <c r="AA8" s="1">
        <f>+'LIBRO GIORNALE'!A10</f>
        <v>0</v>
      </c>
      <c r="AB8" s="2" t="str">
        <f>+'LIBRO GIORNALE'!B10</f>
        <v>0000</v>
      </c>
      <c r="AC8" s="2" t="str">
        <f>+'LIBRO GIORNALE'!C10</f>
        <v>Scegliere descrizione conto</v>
      </c>
      <c r="AD8" s="2">
        <f>+'LIBRO GIORNALE'!D10</f>
        <v>0</v>
      </c>
      <c r="AE8" s="2">
        <f>+'LIBRO GIORNALE'!E10</f>
        <v>0</v>
      </c>
      <c r="AF8" s="2">
        <f>+'LIBRO GIORNALE'!F10</f>
        <v>0</v>
      </c>
    </row>
    <row r="9" spans="1:32" x14ac:dyDescent="0.25">
      <c r="A9" s="56" t="str">
        <f t="shared" si="0"/>
        <v/>
      </c>
      <c r="B9" s="59" t="str">
        <f t="shared" si="1"/>
        <v/>
      </c>
      <c r="C9" s="60" t="str">
        <f t="shared" si="2"/>
        <v/>
      </c>
      <c r="D9" s="60" t="str">
        <f t="shared" si="3"/>
        <v/>
      </c>
      <c r="AA9" s="1">
        <f>+'LIBRO GIORNALE'!A11</f>
        <v>0</v>
      </c>
      <c r="AB9" s="2" t="str">
        <f>+'LIBRO GIORNALE'!B11</f>
        <v>0000</v>
      </c>
      <c r="AC9" s="2" t="str">
        <f>+'LIBRO GIORNALE'!C11</f>
        <v>Scegliere descrizione conto</v>
      </c>
      <c r="AD9" s="2">
        <f>+'LIBRO GIORNALE'!D11</f>
        <v>0</v>
      </c>
      <c r="AE9" s="2">
        <f>+'LIBRO GIORNALE'!E11</f>
        <v>0</v>
      </c>
      <c r="AF9" s="2">
        <f>+'LIBRO GIORNALE'!F11</f>
        <v>0</v>
      </c>
    </row>
    <row r="10" spans="1:32" x14ac:dyDescent="0.25">
      <c r="A10" s="56" t="str">
        <f t="shared" si="0"/>
        <v/>
      </c>
      <c r="B10" s="59" t="str">
        <f t="shared" si="1"/>
        <v/>
      </c>
      <c r="C10" s="60" t="str">
        <f t="shared" si="2"/>
        <v/>
      </c>
      <c r="D10" s="60" t="str">
        <f t="shared" si="3"/>
        <v/>
      </c>
      <c r="AA10" s="1">
        <f>+'LIBRO GIORNALE'!A12</f>
        <v>0</v>
      </c>
      <c r="AB10" s="2" t="str">
        <f>+'LIBRO GIORNALE'!B12</f>
        <v>0000</v>
      </c>
      <c r="AC10" s="2" t="str">
        <f>+'LIBRO GIORNALE'!C12</f>
        <v>Scegliere descrizione conto</v>
      </c>
      <c r="AD10" s="2">
        <f>+'LIBRO GIORNALE'!D12</f>
        <v>0</v>
      </c>
      <c r="AE10" s="2">
        <f>+'LIBRO GIORNALE'!E12</f>
        <v>0</v>
      </c>
      <c r="AF10" s="2">
        <f>+'LIBRO GIORNALE'!F12</f>
        <v>0</v>
      </c>
    </row>
    <row r="11" spans="1:32" x14ac:dyDescent="0.25">
      <c r="A11" s="56" t="str">
        <f t="shared" si="0"/>
        <v/>
      </c>
      <c r="B11" s="59" t="str">
        <f t="shared" si="1"/>
        <v/>
      </c>
      <c r="C11" s="60" t="str">
        <f t="shared" si="2"/>
        <v/>
      </c>
      <c r="D11" s="60" t="str">
        <f t="shared" si="3"/>
        <v/>
      </c>
      <c r="AA11" s="1">
        <f>+'LIBRO GIORNALE'!A13</f>
        <v>0</v>
      </c>
      <c r="AB11" s="2" t="str">
        <f>+'LIBRO GIORNALE'!B13</f>
        <v>0000</v>
      </c>
      <c r="AC11" s="2" t="str">
        <f>+'LIBRO GIORNALE'!C13</f>
        <v>Scegliere descrizione conto</v>
      </c>
      <c r="AD11" s="2">
        <f>+'LIBRO GIORNALE'!D13</f>
        <v>0</v>
      </c>
      <c r="AE11" s="2">
        <f>+'LIBRO GIORNALE'!E13</f>
        <v>0</v>
      </c>
      <c r="AF11" s="2">
        <f>+'LIBRO GIORNALE'!F13</f>
        <v>0</v>
      </c>
    </row>
    <row r="12" spans="1:32" x14ac:dyDescent="0.25">
      <c r="A12" s="56" t="str">
        <f t="shared" si="0"/>
        <v/>
      </c>
      <c r="B12" s="59" t="str">
        <f t="shared" si="1"/>
        <v/>
      </c>
      <c r="C12" s="60" t="str">
        <f t="shared" si="2"/>
        <v/>
      </c>
      <c r="D12" s="60" t="str">
        <f t="shared" si="3"/>
        <v/>
      </c>
      <c r="AA12" s="1">
        <f>+'LIBRO GIORNALE'!A14</f>
        <v>0</v>
      </c>
      <c r="AB12" s="2" t="str">
        <f>+'LIBRO GIORNALE'!B14</f>
        <v>0000</v>
      </c>
      <c r="AC12" s="2" t="str">
        <f>+'LIBRO GIORNALE'!C14</f>
        <v>Scegliere descrizione conto</v>
      </c>
      <c r="AD12" s="2">
        <f>+'LIBRO GIORNALE'!D14</f>
        <v>0</v>
      </c>
      <c r="AE12" s="2">
        <f>+'LIBRO GIORNALE'!E14</f>
        <v>0</v>
      </c>
      <c r="AF12" s="2">
        <f>+'LIBRO GIORNALE'!F14</f>
        <v>0</v>
      </c>
    </row>
    <row r="13" spans="1:32" x14ac:dyDescent="0.25">
      <c r="A13" s="56" t="str">
        <f t="shared" si="0"/>
        <v/>
      </c>
      <c r="B13" s="59" t="str">
        <f t="shared" si="1"/>
        <v/>
      </c>
      <c r="C13" s="60" t="str">
        <f t="shared" si="2"/>
        <v/>
      </c>
      <c r="D13" s="60" t="str">
        <f t="shared" si="3"/>
        <v/>
      </c>
      <c r="AA13" s="1">
        <f>+'LIBRO GIORNALE'!A15</f>
        <v>0</v>
      </c>
      <c r="AB13" s="2" t="str">
        <f>+'LIBRO GIORNALE'!B15</f>
        <v>0000</v>
      </c>
      <c r="AC13" s="2" t="str">
        <f>+'LIBRO GIORNALE'!C15</f>
        <v>Scegliere descrizione conto</v>
      </c>
      <c r="AD13" s="2">
        <f>+'LIBRO GIORNALE'!D15</f>
        <v>0</v>
      </c>
      <c r="AE13" s="2">
        <f>+'LIBRO GIORNALE'!E15</f>
        <v>0</v>
      </c>
      <c r="AF13" s="2">
        <f>+'LIBRO GIORNALE'!F15</f>
        <v>0</v>
      </c>
    </row>
    <row r="14" spans="1:32" x14ac:dyDescent="0.25">
      <c r="A14" s="56" t="str">
        <f t="shared" si="0"/>
        <v/>
      </c>
      <c r="B14" s="59" t="str">
        <f t="shared" si="1"/>
        <v/>
      </c>
      <c r="C14" s="60" t="str">
        <f t="shared" si="2"/>
        <v/>
      </c>
      <c r="D14" s="60" t="str">
        <f t="shared" si="3"/>
        <v/>
      </c>
      <c r="AA14" s="1">
        <f>+'LIBRO GIORNALE'!A16</f>
        <v>0</v>
      </c>
      <c r="AB14" s="2" t="e">
        <f>+'LIBRO GIORNALE'!B16</f>
        <v>#N/A</v>
      </c>
      <c r="AC14" s="2">
        <f>+'LIBRO GIORNALE'!C16</f>
        <v>0</v>
      </c>
      <c r="AD14" s="2">
        <f>+'LIBRO GIORNALE'!D16</f>
        <v>0</v>
      </c>
      <c r="AE14" s="2">
        <f>+'LIBRO GIORNALE'!E16</f>
        <v>0</v>
      </c>
      <c r="AF14" s="2">
        <f>+'LIBRO GIORNALE'!F16</f>
        <v>0</v>
      </c>
    </row>
    <row r="15" spans="1:32" x14ac:dyDescent="0.25">
      <c r="A15" s="56" t="str">
        <f t="shared" si="0"/>
        <v/>
      </c>
      <c r="B15" s="59" t="str">
        <f t="shared" si="1"/>
        <v/>
      </c>
      <c r="C15" s="60" t="str">
        <f t="shared" si="2"/>
        <v/>
      </c>
      <c r="D15" s="60" t="str">
        <f t="shared" si="3"/>
        <v/>
      </c>
      <c r="AA15" s="1">
        <f>+'LIBRO GIORNALE'!A17</f>
        <v>0</v>
      </c>
      <c r="AB15" s="2" t="e">
        <f>+'LIBRO GIORNALE'!B17</f>
        <v>#N/A</v>
      </c>
      <c r="AC15" s="2">
        <f>+'LIBRO GIORNALE'!C17</f>
        <v>0</v>
      </c>
      <c r="AD15" s="2">
        <f>+'LIBRO GIORNALE'!D17</f>
        <v>0</v>
      </c>
      <c r="AE15" s="2">
        <f>+'LIBRO GIORNALE'!E17</f>
        <v>0</v>
      </c>
      <c r="AF15" s="2">
        <f>+'LIBRO GIORNALE'!F17</f>
        <v>0</v>
      </c>
    </row>
    <row r="16" spans="1:32" x14ac:dyDescent="0.25">
      <c r="A16" s="56" t="str">
        <f t="shared" si="0"/>
        <v/>
      </c>
      <c r="B16" s="59" t="str">
        <f t="shared" si="1"/>
        <v/>
      </c>
      <c r="C16" s="60" t="str">
        <f t="shared" si="2"/>
        <v/>
      </c>
      <c r="D16" s="60" t="str">
        <f t="shared" si="3"/>
        <v/>
      </c>
      <c r="AA16" s="1">
        <f>+'LIBRO GIORNALE'!A18</f>
        <v>0</v>
      </c>
      <c r="AB16" s="2" t="e">
        <f>+'LIBRO GIORNALE'!B18</f>
        <v>#N/A</v>
      </c>
      <c r="AC16" s="2">
        <f>+'LIBRO GIORNALE'!C18</f>
        <v>0</v>
      </c>
      <c r="AD16" s="2">
        <f>+'LIBRO GIORNALE'!D18</f>
        <v>0</v>
      </c>
      <c r="AE16" s="2">
        <f>+'LIBRO GIORNALE'!E18</f>
        <v>0</v>
      </c>
      <c r="AF16" s="2">
        <f>+'LIBRO GIORNALE'!F18</f>
        <v>0</v>
      </c>
    </row>
    <row r="17" spans="1:32" x14ac:dyDescent="0.25">
      <c r="A17" s="56" t="str">
        <f t="shared" si="0"/>
        <v/>
      </c>
      <c r="B17" s="59" t="str">
        <f t="shared" si="1"/>
        <v/>
      </c>
      <c r="C17" s="60" t="str">
        <f t="shared" si="2"/>
        <v/>
      </c>
      <c r="D17" s="60" t="str">
        <f t="shared" si="3"/>
        <v/>
      </c>
      <c r="AA17" s="1">
        <f>+'LIBRO GIORNALE'!A19</f>
        <v>0</v>
      </c>
      <c r="AB17" s="2" t="str">
        <f>+'LIBRO GIORNALE'!B19</f>
        <v>0000</v>
      </c>
      <c r="AC17" s="2" t="str">
        <f>+'LIBRO GIORNALE'!C19</f>
        <v>Scegliere descrizione conto</v>
      </c>
      <c r="AD17" s="2">
        <f>+'LIBRO GIORNALE'!D19</f>
        <v>0</v>
      </c>
      <c r="AE17" s="2">
        <f>+'LIBRO GIORNALE'!E19</f>
        <v>0</v>
      </c>
      <c r="AF17" s="2">
        <f>+'LIBRO GIORNALE'!F19</f>
        <v>0</v>
      </c>
    </row>
    <row r="18" spans="1:32" x14ac:dyDescent="0.25">
      <c r="A18" s="56" t="str">
        <f t="shared" si="0"/>
        <v/>
      </c>
      <c r="B18" s="59" t="str">
        <f t="shared" si="1"/>
        <v/>
      </c>
      <c r="C18" s="60" t="str">
        <f t="shared" si="2"/>
        <v/>
      </c>
      <c r="D18" s="60" t="str">
        <f t="shared" si="3"/>
        <v/>
      </c>
      <c r="AA18" s="1">
        <f>+'LIBRO GIORNALE'!A20</f>
        <v>0</v>
      </c>
      <c r="AB18" s="2" t="str">
        <f>+'LIBRO GIORNALE'!B20</f>
        <v>0000</v>
      </c>
      <c r="AC18" s="2" t="str">
        <f>+'LIBRO GIORNALE'!C20</f>
        <v>Scegliere descrizione conto</v>
      </c>
      <c r="AD18" s="2">
        <f>+'LIBRO GIORNALE'!D20</f>
        <v>0</v>
      </c>
      <c r="AE18" s="2">
        <f>+'LIBRO GIORNALE'!E20</f>
        <v>0</v>
      </c>
      <c r="AF18" s="2">
        <f>+'LIBRO GIORNALE'!F20</f>
        <v>0</v>
      </c>
    </row>
    <row r="19" spans="1:32" x14ac:dyDescent="0.25">
      <c r="A19" s="56" t="str">
        <f t="shared" si="0"/>
        <v/>
      </c>
      <c r="B19" s="59" t="str">
        <f t="shared" si="1"/>
        <v/>
      </c>
      <c r="C19" s="60" t="str">
        <f t="shared" si="2"/>
        <v/>
      </c>
      <c r="D19" s="60" t="str">
        <f t="shared" si="3"/>
        <v/>
      </c>
      <c r="AA19" s="1">
        <f>+'LIBRO GIORNALE'!A21</f>
        <v>0</v>
      </c>
      <c r="AB19" s="2" t="str">
        <f>+'LIBRO GIORNALE'!B21</f>
        <v>0000</v>
      </c>
      <c r="AC19" s="2" t="str">
        <f>+'LIBRO GIORNALE'!C21</f>
        <v>Scegliere descrizione conto</v>
      </c>
      <c r="AD19" s="2">
        <f>+'LIBRO GIORNALE'!D21</f>
        <v>0</v>
      </c>
      <c r="AE19" s="2">
        <f>+'LIBRO GIORNALE'!E21</f>
        <v>0</v>
      </c>
      <c r="AF19" s="2">
        <f>+'LIBRO GIORNALE'!F21</f>
        <v>0</v>
      </c>
    </row>
    <row r="20" spans="1:32" x14ac:dyDescent="0.25">
      <c r="A20" s="56" t="str">
        <f t="shared" si="0"/>
        <v/>
      </c>
      <c r="B20" s="59" t="str">
        <f t="shared" si="1"/>
        <v/>
      </c>
      <c r="C20" s="60" t="str">
        <f t="shared" si="2"/>
        <v/>
      </c>
      <c r="D20" s="60" t="str">
        <f t="shared" si="3"/>
        <v/>
      </c>
      <c r="AA20" s="1">
        <f>+'LIBRO GIORNALE'!A22</f>
        <v>0</v>
      </c>
      <c r="AB20" s="2" t="str">
        <f>+'LIBRO GIORNALE'!B22</f>
        <v>0000</v>
      </c>
      <c r="AC20" s="2" t="str">
        <f>+'LIBRO GIORNALE'!C22</f>
        <v>Scegliere descrizione conto</v>
      </c>
      <c r="AD20" s="2">
        <f>+'LIBRO GIORNALE'!D22</f>
        <v>0</v>
      </c>
      <c r="AE20" s="2">
        <f>+'LIBRO GIORNALE'!E22</f>
        <v>0</v>
      </c>
      <c r="AF20" s="2">
        <f>+'LIBRO GIORNALE'!F22</f>
        <v>0</v>
      </c>
    </row>
    <row r="21" spans="1:32" x14ac:dyDescent="0.25">
      <c r="A21" s="56" t="str">
        <f t="shared" si="0"/>
        <v/>
      </c>
      <c r="B21" s="59" t="str">
        <f t="shared" si="1"/>
        <v/>
      </c>
      <c r="C21" s="60" t="str">
        <f t="shared" si="2"/>
        <v/>
      </c>
      <c r="D21" s="60" t="str">
        <f t="shared" si="3"/>
        <v/>
      </c>
      <c r="AA21" s="1">
        <f>+'LIBRO GIORNALE'!A23</f>
        <v>0</v>
      </c>
      <c r="AB21" s="2" t="str">
        <f>+'LIBRO GIORNALE'!B23</f>
        <v>0000</v>
      </c>
      <c r="AC21" s="2" t="str">
        <f>+'LIBRO GIORNALE'!C23</f>
        <v>Scegliere descrizione conto</v>
      </c>
      <c r="AD21" s="2">
        <f>+'LIBRO GIORNALE'!D23</f>
        <v>0</v>
      </c>
      <c r="AE21" s="2">
        <f>+'LIBRO GIORNALE'!E23</f>
        <v>0</v>
      </c>
      <c r="AF21" s="2">
        <f>+'LIBRO GIORNALE'!F23</f>
        <v>0</v>
      </c>
    </row>
    <row r="22" spans="1:32" x14ac:dyDescent="0.25">
      <c r="A22" s="56" t="str">
        <f t="shared" si="0"/>
        <v/>
      </c>
      <c r="B22" s="59" t="str">
        <f t="shared" si="1"/>
        <v/>
      </c>
      <c r="C22" s="60" t="str">
        <f t="shared" si="2"/>
        <v/>
      </c>
      <c r="D22" s="60" t="str">
        <f t="shared" si="3"/>
        <v/>
      </c>
      <c r="AA22" s="1">
        <f>+'LIBRO GIORNALE'!A24</f>
        <v>0</v>
      </c>
      <c r="AB22" s="2" t="str">
        <f>+'LIBRO GIORNALE'!B24</f>
        <v>0000</v>
      </c>
      <c r="AC22" s="2" t="str">
        <f>+'LIBRO GIORNALE'!C24</f>
        <v>Scegliere descrizione conto</v>
      </c>
      <c r="AD22" s="2">
        <f>+'LIBRO GIORNALE'!D24</f>
        <v>0</v>
      </c>
      <c r="AE22" s="2">
        <f>+'LIBRO GIORNALE'!E24</f>
        <v>0</v>
      </c>
      <c r="AF22" s="2">
        <f>+'LIBRO GIORNALE'!F24</f>
        <v>0</v>
      </c>
    </row>
    <row r="23" spans="1:32" x14ac:dyDescent="0.25">
      <c r="A23" s="56" t="str">
        <f t="shared" si="0"/>
        <v/>
      </c>
      <c r="B23" s="59" t="str">
        <f t="shared" si="1"/>
        <v/>
      </c>
      <c r="C23" s="60" t="str">
        <f t="shared" si="2"/>
        <v/>
      </c>
      <c r="D23" s="60" t="str">
        <f t="shared" si="3"/>
        <v/>
      </c>
      <c r="AA23" s="1">
        <f>+'LIBRO GIORNALE'!A25</f>
        <v>0</v>
      </c>
      <c r="AB23" s="2" t="str">
        <f>+'LIBRO GIORNALE'!B25</f>
        <v>0000</v>
      </c>
      <c r="AC23" s="2" t="str">
        <f>+'LIBRO GIORNALE'!C25</f>
        <v>Scegliere descrizione conto</v>
      </c>
      <c r="AD23" s="2">
        <f>+'LIBRO GIORNALE'!D25</f>
        <v>0</v>
      </c>
      <c r="AE23" s="2">
        <f>+'LIBRO GIORNALE'!E25</f>
        <v>0</v>
      </c>
      <c r="AF23" s="2">
        <f>+'LIBRO GIORNALE'!F25</f>
        <v>0</v>
      </c>
    </row>
    <row r="24" spans="1:32" x14ac:dyDescent="0.25">
      <c r="A24" s="56" t="str">
        <f t="shared" si="0"/>
        <v/>
      </c>
      <c r="B24" s="59" t="str">
        <f t="shared" si="1"/>
        <v/>
      </c>
      <c r="C24" s="60" t="str">
        <f t="shared" si="2"/>
        <v/>
      </c>
      <c r="D24" s="60" t="str">
        <f t="shared" si="3"/>
        <v/>
      </c>
      <c r="AA24" s="1">
        <f>+'LIBRO GIORNALE'!A26</f>
        <v>0</v>
      </c>
      <c r="AB24" s="2" t="str">
        <f>+'LIBRO GIORNALE'!B26</f>
        <v>0000</v>
      </c>
      <c r="AC24" s="2" t="str">
        <f>+'LIBRO GIORNALE'!C26</f>
        <v>Scegliere descrizione conto</v>
      </c>
      <c r="AD24" s="2">
        <f>+'LIBRO GIORNALE'!D26</f>
        <v>0</v>
      </c>
      <c r="AE24" s="2">
        <f>+'LIBRO GIORNALE'!E26</f>
        <v>0</v>
      </c>
      <c r="AF24" s="2">
        <f>+'LIBRO GIORNALE'!F26</f>
        <v>0</v>
      </c>
    </row>
    <row r="25" spans="1:32" x14ac:dyDescent="0.25">
      <c r="A25" s="56" t="str">
        <f t="shared" si="0"/>
        <v/>
      </c>
      <c r="B25" s="59" t="str">
        <f t="shared" si="1"/>
        <v/>
      </c>
      <c r="C25" s="60" t="str">
        <f t="shared" si="2"/>
        <v/>
      </c>
      <c r="D25" s="60" t="str">
        <f t="shared" si="3"/>
        <v/>
      </c>
      <c r="AA25" s="1">
        <f>+'LIBRO GIORNALE'!A27</f>
        <v>0</v>
      </c>
      <c r="AB25" s="2" t="str">
        <f>+'LIBRO GIORNALE'!B27</f>
        <v>0000</v>
      </c>
      <c r="AC25" s="2" t="str">
        <f>+'LIBRO GIORNALE'!C27</f>
        <v>Scegliere descrizione conto</v>
      </c>
      <c r="AD25" s="2">
        <f>+'LIBRO GIORNALE'!D27</f>
        <v>0</v>
      </c>
      <c r="AE25" s="2">
        <f>+'LIBRO GIORNALE'!E27</f>
        <v>0</v>
      </c>
      <c r="AF25" s="2">
        <f>+'LIBRO GIORNALE'!F27</f>
        <v>0</v>
      </c>
    </row>
    <row r="26" spans="1:32" x14ac:dyDescent="0.25">
      <c r="A26" s="56" t="str">
        <f t="shared" si="0"/>
        <v/>
      </c>
      <c r="B26" s="59" t="str">
        <f t="shared" si="1"/>
        <v/>
      </c>
      <c r="C26" s="60" t="str">
        <f t="shared" si="2"/>
        <v/>
      </c>
      <c r="D26" s="60" t="str">
        <f t="shared" si="3"/>
        <v/>
      </c>
      <c r="AA26" s="1">
        <f>+'LIBRO GIORNALE'!A28</f>
        <v>0</v>
      </c>
      <c r="AB26" s="2" t="str">
        <f>+'LIBRO GIORNALE'!B28</f>
        <v>0000</v>
      </c>
      <c r="AC26" s="2" t="str">
        <f>+'LIBRO GIORNALE'!C28</f>
        <v>Scegliere descrizione conto</v>
      </c>
      <c r="AD26" s="2">
        <f>+'LIBRO GIORNALE'!D28</f>
        <v>0</v>
      </c>
      <c r="AE26" s="2">
        <f>+'LIBRO GIORNALE'!E28</f>
        <v>0</v>
      </c>
      <c r="AF26" s="2">
        <f>+'LIBRO GIORNALE'!F28</f>
        <v>0</v>
      </c>
    </row>
    <row r="27" spans="1:32" x14ac:dyDescent="0.25">
      <c r="A27" s="56" t="str">
        <f t="shared" si="0"/>
        <v/>
      </c>
      <c r="B27" s="59" t="str">
        <f t="shared" si="1"/>
        <v/>
      </c>
      <c r="C27" s="60" t="str">
        <f t="shared" si="2"/>
        <v/>
      </c>
      <c r="D27" s="60" t="str">
        <f t="shared" si="3"/>
        <v/>
      </c>
      <c r="AA27" s="1">
        <f>+'LIBRO GIORNALE'!A29</f>
        <v>0</v>
      </c>
      <c r="AB27" s="2" t="str">
        <f>+'LIBRO GIORNALE'!B29</f>
        <v>0000</v>
      </c>
      <c r="AC27" s="2" t="str">
        <f>+'LIBRO GIORNALE'!C29</f>
        <v>Scegliere descrizione conto</v>
      </c>
      <c r="AD27" s="2">
        <f>+'LIBRO GIORNALE'!D29</f>
        <v>0</v>
      </c>
      <c r="AE27" s="2">
        <f>+'LIBRO GIORNALE'!E29</f>
        <v>0</v>
      </c>
      <c r="AF27" s="2">
        <f>+'LIBRO GIORNALE'!F29</f>
        <v>0</v>
      </c>
    </row>
    <row r="28" spans="1:32" x14ac:dyDescent="0.25">
      <c r="A28" s="56" t="str">
        <f t="shared" si="0"/>
        <v/>
      </c>
      <c r="B28" s="59" t="str">
        <f t="shared" si="1"/>
        <v/>
      </c>
      <c r="C28" s="60" t="str">
        <f t="shared" si="2"/>
        <v/>
      </c>
      <c r="D28" s="60" t="str">
        <f t="shared" si="3"/>
        <v/>
      </c>
      <c r="AA28" s="1">
        <f>+'LIBRO GIORNALE'!A30</f>
        <v>0</v>
      </c>
      <c r="AB28" s="2" t="str">
        <f>+'LIBRO GIORNALE'!B30</f>
        <v>0000</v>
      </c>
      <c r="AC28" s="2" t="str">
        <f>+'LIBRO GIORNALE'!C30</f>
        <v>Scegliere descrizione conto</v>
      </c>
      <c r="AD28" s="2">
        <f>+'LIBRO GIORNALE'!D30</f>
        <v>0</v>
      </c>
      <c r="AE28" s="2">
        <f>+'LIBRO GIORNALE'!E30</f>
        <v>0</v>
      </c>
      <c r="AF28" s="2">
        <f>+'LIBRO GIORNALE'!F30</f>
        <v>0</v>
      </c>
    </row>
    <row r="29" spans="1:32" x14ac:dyDescent="0.25">
      <c r="A29" s="56" t="str">
        <f t="shared" si="0"/>
        <v/>
      </c>
      <c r="B29" s="59" t="str">
        <f t="shared" si="1"/>
        <v/>
      </c>
      <c r="C29" s="60" t="str">
        <f t="shared" si="2"/>
        <v/>
      </c>
      <c r="D29" s="60" t="str">
        <f t="shared" si="3"/>
        <v/>
      </c>
      <c r="AA29" s="1">
        <f>+'LIBRO GIORNALE'!A31</f>
        <v>0</v>
      </c>
      <c r="AB29" s="2" t="str">
        <f>+'LIBRO GIORNALE'!B31</f>
        <v>0000</v>
      </c>
      <c r="AC29" s="2" t="str">
        <f>+'LIBRO GIORNALE'!C31</f>
        <v>Scegliere descrizione conto</v>
      </c>
      <c r="AD29" s="2">
        <f>+'LIBRO GIORNALE'!D31</f>
        <v>0</v>
      </c>
      <c r="AE29" s="2">
        <f>+'LIBRO GIORNALE'!E31</f>
        <v>0</v>
      </c>
      <c r="AF29" s="2">
        <f>+'LIBRO GIORNALE'!F31</f>
        <v>0</v>
      </c>
    </row>
    <row r="30" spans="1:32" x14ac:dyDescent="0.25">
      <c r="A30" s="56" t="str">
        <f t="shared" si="0"/>
        <v/>
      </c>
      <c r="B30" s="59" t="str">
        <f t="shared" si="1"/>
        <v/>
      </c>
      <c r="C30" s="60" t="str">
        <f t="shared" si="2"/>
        <v/>
      </c>
      <c r="D30" s="60" t="str">
        <f t="shared" si="3"/>
        <v/>
      </c>
      <c r="AA30" s="1">
        <f>+'LIBRO GIORNALE'!A32</f>
        <v>0</v>
      </c>
      <c r="AB30" s="2" t="str">
        <f>+'LIBRO GIORNALE'!B32</f>
        <v>0000</v>
      </c>
      <c r="AC30" s="2" t="str">
        <f>+'LIBRO GIORNALE'!C32</f>
        <v>Scegliere descrizione conto</v>
      </c>
      <c r="AD30" s="2">
        <f>+'LIBRO GIORNALE'!D32</f>
        <v>0</v>
      </c>
      <c r="AE30" s="2">
        <f>+'LIBRO GIORNALE'!E32</f>
        <v>0</v>
      </c>
      <c r="AF30" s="2">
        <f>+'LIBRO GIORNALE'!F32</f>
        <v>0</v>
      </c>
    </row>
    <row r="31" spans="1:32" x14ac:dyDescent="0.25">
      <c r="A31" s="56" t="str">
        <f t="shared" si="0"/>
        <v/>
      </c>
      <c r="B31" s="59" t="str">
        <f t="shared" si="1"/>
        <v/>
      </c>
      <c r="C31" s="60" t="str">
        <f t="shared" si="2"/>
        <v/>
      </c>
      <c r="D31" s="60" t="str">
        <f t="shared" si="3"/>
        <v/>
      </c>
      <c r="AA31" s="1">
        <f>+'LIBRO GIORNALE'!A33</f>
        <v>0</v>
      </c>
      <c r="AB31" s="2" t="str">
        <f>+'LIBRO GIORNALE'!B33</f>
        <v>0000</v>
      </c>
      <c r="AC31" s="2" t="str">
        <f>+'LIBRO GIORNALE'!C33</f>
        <v>Scegliere descrizione conto</v>
      </c>
      <c r="AD31" s="2">
        <f>+'LIBRO GIORNALE'!D33</f>
        <v>0</v>
      </c>
      <c r="AE31" s="2">
        <f>+'LIBRO GIORNALE'!E33</f>
        <v>0</v>
      </c>
      <c r="AF31" s="2">
        <f>+'LIBRO GIORNALE'!F33</f>
        <v>0</v>
      </c>
    </row>
    <row r="32" spans="1:32" ht="15.75" thickBot="1" x14ac:dyDescent="0.3">
      <c r="A32" s="111" t="s">
        <v>281</v>
      </c>
      <c r="B32" s="103"/>
      <c r="C32" s="104">
        <f>SUM(C3:C21)</f>
        <v>0</v>
      </c>
      <c r="D32" s="104">
        <f>SUM(D3:D21)</f>
        <v>0</v>
      </c>
      <c r="AA32" s="1">
        <f>+'LIBRO GIORNALE'!A35</f>
        <v>0</v>
      </c>
      <c r="AB32" s="2" t="str">
        <f>+'LIBRO GIORNALE'!B35</f>
        <v>0000</v>
      </c>
      <c r="AC32" s="2" t="str">
        <f>+'LIBRO GIORNALE'!C35</f>
        <v>Scegliere descrizione conto</v>
      </c>
      <c r="AD32" s="2">
        <f>+'LIBRO GIORNALE'!D35</f>
        <v>0</v>
      </c>
      <c r="AE32" s="2">
        <f>+'LIBRO GIORNALE'!E35</f>
        <v>0</v>
      </c>
      <c r="AF32" s="2">
        <f>+'LIBRO GIORNALE'!F35</f>
        <v>0</v>
      </c>
    </row>
    <row r="33" spans="1:32" ht="15.75" thickTop="1" x14ac:dyDescent="0.25">
      <c r="A33" s="56"/>
      <c r="B33" s="59"/>
      <c r="C33" s="60"/>
      <c r="D33" s="60"/>
      <c r="AA33" s="1">
        <f>+'LIBRO GIORNALE'!A36</f>
        <v>0</v>
      </c>
      <c r="AB33" s="2" t="str">
        <f>+'LIBRO GIORNALE'!B36</f>
        <v>0000</v>
      </c>
      <c r="AC33" s="2" t="str">
        <f>+'LIBRO GIORNALE'!C36</f>
        <v>Scegliere descrizione conto</v>
      </c>
      <c r="AD33" s="2">
        <f>+'LIBRO GIORNALE'!D36</f>
        <v>0</v>
      </c>
      <c r="AE33" s="2">
        <f>+'LIBRO GIORNALE'!E36</f>
        <v>0</v>
      </c>
      <c r="AF33" s="2">
        <f>+'LIBRO GIORNALE'!F36</f>
        <v>0</v>
      </c>
    </row>
    <row r="34" spans="1:32" s="33" customFormat="1" ht="15.75" thickBot="1" x14ac:dyDescent="0.3">
      <c r="A34" s="111" t="s">
        <v>276</v>
      </c>
      <c r="B34" s="105"/>
      <c r="C34" s="106" t="str">
        <f>+IF(C32&gt;D32,"DARE",IF(C32&lt;D32,"AVERE"," "))</f>
        <v xml:space="preserve"> </v>
      </c>
      <c r="D34" s="106">
        <f>+ABS(C32-D32)</f>
        <v>0</v>
      </c>
      <c r="AA34" s="9">
        <f>+'LIBRO GIORNALE'!A37</f>
        <v>0</v>
      </c>
      <c r="AB34" s="10" t="str">
        <f>+'LIBRO GIORNALE'!B37</f>
        <v>0000</v>
      </c>
      <c r="AC34" s="10" t="str">
        <f>+'LIBRO GIORNALE'!C37</f>
        <v>Scegliere descrizione conto</v>
      </c>
      <c r="AD34" s="10">
        <f>+'LIBRO GIORNALE'!D37</f>
        <v>0</v>
      </c>
      <c r="AE34" s="10">
        <f>+'LIBRO GIORNALE'!E37</f>
        <v>0</v>
      </c>
      <c r="AF34" s="10">
        <f>+'LIBRO GIORNALE'!F37</f>
        <v>0</v>
      </c>
    </row>
    <row r="35" spans="1:32" ht="15.75" thickTop="1" x14ac:dyDescent="0.25">
      <c r="AA35" s="1">
        <f>+'LIBRO GIORNALE'!A38</f>
        <v>0</v>
      </c>
      <c r="AB35" s="2" t="str">
        <f>+'LIBRO GIORNALE'!B38</f>
        <v>0000</v>
      </c>
      <c r="AC35" s="2" t="str">
        <f>+'LIBRO GIORNALE'!C38</f>
        <v>Scegliere descrizione conto</v>
      </c>
      <c r="AD35" s="2">
        <f>+'LIBRO GIORNALE'!D38</f>
        <v>0</v>
      </c>
      <c r="AE35" s="2">
        <f>+'LIBRO GIORNALE'!E38</f>
        <v>0</v>
      </c>
      <c r="AF35" s="2">
        <f>+'LIBRO GIORNALE'!F38</f>
        <v>0</v>
      </c>
    </row>
    <row r="36" spans="1:32" x14ac:dyDescent="0.25">
      <c r="AA36" s="1">
        <f>+'LIBRO GIORNALE'!A39</f>
        <v>0</v>
      </c>
      <c r="AB36" s="2" t="str">
        <f>+'LIBRO GIORNALE'!B39</f>
        <v>0000</v>
      </c>
      <c r="AC36" s="2" t="str">
        <f>+'LIBRO GIORNALE'!C39</f>
        <v>Scegliere descrizione conto</v>
      </c>
      <c r="AD36" s="2">
        <f>+'LIBRO GIORNALE'!D39</f>
        <v>0</v>
      </c>
      <c r="AE36" s="2">
        <f>+'LIBRO GIORNALE'!E39</f>
        <v>0</v>
      </c>
      <c r="AF36" s="2">
        <f>+'LIBRO GIORNALE'!F39</f>
        <v>0</v>
      </c>
    </row>
    <row r="37" spans="1:32" x14ac:dyDescent="0.25">
      <c r="AA37" s="1">
        <f>+'LIBRO GIORNALE'!A40</f>
        <v>0</v>
      </c>
      <c r="AB37" s="2" t="str">
        <f>+'LIBRO GIORNALE'!B40</f>
        <v>0000</v>
      </c>
      <c r="AC37" s="2" t="str">
        <f>+'LIBRO GIORNALE'!C40</f>
        <v>Scegliere descrizione conto</v>
      </c>
      <c r="AD37" s="2">
        <f>+'LIBRO GIORNALE'!D40</f>
        <v>0</v>
      </c>
      <c r="AE37" s="2">
        <f>+'LIBRO GIORNALE'!E40</f>
        <v>0</v>
      </c>
      <c r="AF37" s="2">
        <f>+'LIBRO GIORNALE'!F40</f>
        <v>0</v>
      </c>
    </row>
    <row r="38" spans="1:32" x14ac:dyDescent="0.25">
      <c r="AA38" s="1">
        <f>+'LIBRO GIORNALE'!A41</f>
        <v>0</v>
      </c>
      <c r="AB38" s="2" t="str">
        <f>+'LIBRO GIORNALE'!B41</f>
        <v>0000</v>
      </c>
      <c r="AC38" s="2" t="str">
        <f>+'LIBRO GIORNALE'!C41</f>
        <v>Scegliere descrizione conto</v>
      </c>
      <c r="AD38" s="2">
        <f>+'LIBRO GIORNALE'!D41</f>
        <v>0</v>
      </c>
      <c r="AE38" s="2">
        <f>+'LIBRO GIORNALE'!E41</f>
        <v>0</v>
      </c>
      <c r="AF38" s="2">
        <f>+'LIBRO GIORNALE'!F41</f>
        <v>0</v>
      </c>
    </row>
    <row r="39" spans="1:32" x14ac:dyDescent="0.25">
      <c r="AA39" s="1">
        <f>+'LIBRO GIORNALE'!A42</f>
        <v>0</v>
      </c>
      <c r="AB39" s="2" t="str">
        <f>+'LIBRO GIORNALE'!B42</f>
        <v>0000</v>
      </c>
      <c r="AC39" s="2" t="str">
        <f>+'LIBRO GIORNALE'!C42</f>
        <v>Scegliere descrizione conto</v>
      </c>
      <c r="AD39" s="2">
        <f>+'LIBRO GIORNALE'!D42</f>
        <v>0</v>
      </c>
      <c r="AE39" s="2">
        <f>+'LIBRO GIORNALE'!E42</f>
        <v>0</v>
      </c>
      <c r="AF39" s="2">
        <f>+'LIBRO GIORNALE'!F42</f>
        <v>0</v>
      </c>
    </row>
    <row r="40" spans="1:32" x14ac:dyDescent="0.25">
      <c r="AA40" s="1">
        <f>+'LIBRO GIORNALE'!A43</f>
        <v>0</v>
      </c>
      <c r="AB40" s="2" t="str">
        <f>+'LIBRO GIORNALE'!B43</f>
        <v>0000</v>
      </c>
      <c r="AC40" s="2" t="str">
        <f>+'LIBRO GIORNALE'!C43</f>
        <v>Scegliere descrizione conto</v>
      </c>
      <c r="AD40" s="2">
        <f>+'LIBRO GIORNALE'!D43</f>
        <v>0</v>
      </c>
      <c r="AE40" s="2">
        <f>+'LIBRO GIORNALE'!E43</f>
        <v>0</v>
      </c>
      <c r="AF40" s="2">
        <f>+'LIBRO GIORNALE'!F43</f>
        <v>0</v>
      </c>
    </row>
    <row r="41" spans="1:32" x14ac:dyDescent="0.25">
      <c r="AA41" s="1">
        <f>+'LIBRO GIORNALE'!A44</f>
        <v>0</v>
      </c>
      <c r="AB41" s="2" t="str">
        <f>+'LIBRO GIORNALE'!B44</f>
        <v>0000</v>
      </c>
      <c r="AC41" s="2" t="str">
        <f>+'LIBRO GIORNALE'!C44</f>
        <v>Scegliere descrizione conto</v>
      </c>
      <c r="AD41" s="2">
        <f>+'LIBRO GIORNALE'!D44</f>
        <v>0</v>
      </c>
      <c r="AE41" s="2">
        <f>+'LIBRO GIORNALE'!E44</f>
        <v>0</v>
      </c>
      <c r="AF41" s="2">
        <f>+'LIBRO GIORNALE'!F44</f>
        <v>0</v>
      </c>
    </row>
    <row r="42" spans="1:32" x14ac:dyDescent="0.25">
      <c r="AA42" s="1">
        <f>+'LIBRO GIORNALE'!A45</f>
        <v>0</v>
      </c>
      <c r="AB42" s="2" t="str">
        <f>+'LIBRO GIORNALE'!B45</f>
        <v>0000</v>
      </c>
      <c r="AC42" s="2" t="str">
        <f>+'LIBRO GIORNALE'!C45</f>
        <v>Scegliere descrizione conto</v>
      </c>
      <c r="AD42" s="2">
        <f>+'LIBRO GIORNALE'!D45</f>
        <v>0</v>
      </c>
      <c r="AE42" s="2">
        <f>+'LIBRO GIORNALE'!E45</f>
        <v>0</v>
      </c>
      <c r="AF42" s="2">
        <f>+'LIBRO GIORNALE'!F45</f>
        <v>0</v>
      </c>
    </row>
    <row r="43" spans="1:32" x14ac:dyDescent="0.25">
      <c r="AA43" s="1">
        <f>+'LIBRO GIORNALE'!A46</f>
        <v>0</v>
      </c>
      <c r="AB43" s="2" t="str">
        <f>+'LIBRO GIORNALE'!B46</f>
        <v>0000</v>
      </c>
      <c r="AC43" s="2" t="str">
        <f>+'LIBRO GIORNALE'!C46</f>
        <v>Scegliere descrizione conto</v>
      </c>
      <c r="AD43" s="2">
        <f>+'LIBRO GIORNALE'!D46</f>
        <v>0</v>
      </c>
      <c r="AE43" s="2">
        <f>+'LIBRO GIORNALE'!E46</f>
        <v>0</v>
      </c>
      <c r="AF43" s="2">
        <f>+'LIBRO GIORNALE'!F46</f>
        <v>0</v>
      </c>
    </row>
    <row r="44" spans="1:32" x14ac:dyDescent="0.25">
      <c r="AA44" s="1">
        <f>+'LIBRO GIORNALE'!A47</f>
        <v>0</v>
      </c>
      <c r="AB44" s="2" t="str">
        <f>+'LIBRO GIORNALE'!B47</f>
        <v>0000</v>
      </c>
      <c r="AC44" s="2" t="str">
        <f>+'LIBRO GIORNALE'!C47</f>
        <v>Scegliere descrizione conto</v>
      </c>
      <c r="AD44" s="2">
        <f>+'LIBRO GIORNALE'!D47</f>
        <v>0</v>
      </c>
      <c r="AE44" s="2">
        <f>+'LIBRO GIORNALE'!E47</f>
        <v>0</v>
      </c>
      <c r="AF44" s="2">
        <f>+'LIBRO GIORNALE'!F47</f>
        <v>0</v>
      </c>
    </row>
    <row r="45" spans="1:32" x14ac:dyDescent="0.25">
      <c r="AA45" s="1">
        <f>+'LIBRO GIORNALE'!A48</f>
        <v>0</v>
      </c>
      <c r="AB45" s="2" t="str">
        <f>+'LIBRO GIORNALE'!B48</f>
        <v>0000</v>
      </c>
      <c r="AC45" s="2" t="str">
        <f>+'LIBRO GIORNALE'!C48</f>
        <v>Scegliere descrizione conto</v>
      </c>
      <c r="AD45" s="2">
        <f>+'LIBRO GIORNALE'!D48</f>
        <v>0</v>
      </c>
      <c r="AE45" s="2">
        <f>+'LIBRO GIORNALE'!E48</f>
        <v>0</v>
      </c>
      <c r="AF45" s="2">
        <f>+'LIBRO GIORNALE'!F48</f>
        <v>0</v>
      </c>
    </row>
    <row r="46" spans="1:32" x14ac:dyDescent="0.25">
      <c r="AA46" s="1">
        <f>+'LIBRO GIORNALE'!A49</f>
        <v>0</v>
      </c>
      <c r="AB46" s="2" t="str">
        <f>+'LIBRO GIORNALE'!B49</f>
        <v>0000</v>
      </c>
      <c r="AC46" s="2" t="str">
        <f>+'LIBRO GIORNALE'!C49</f>
        <v>Scegliere descrizione conto</v>
      </c>
      <c r="AD46" s="2">
        <f>+'LIBRO GIORNALE'!D49</f>
        <v>0</v>
      </c>
      <c r="AE46" s="2">
        <f>+'LIBRO GIORNALE'!E49</f>
        <v>0</v>
      </c>
      <c r="AF46" s="2">
        <f>+'LIBRO GIORNALE'!F49</f>
        <v>0</v>
      </c>
    </row>
    <row r="47" spans="1:32" x14ac:dyDescent="0.25">
      <c r="AA47" s="1">
        <f>+'LIBRO GIORNALE'!A50</f>
        <v>0</v>
      </c>
      <c r="AB47" s="2" t="str">
        <f>+'LIBRO GIORNALE'!B50</f>
        <v>0000</v>
      </c>
      <c r="AC47" s="2" t="str">
        <f>+'LIBRO GIORNALE'!C50</f>
        <v>Scegliere descrizione conto</v>
      </c>
      <c r="AD47" s="2">
        <f>+'LIBRO GIORNALE'!D50</f>
        <v>0</v>
      </c>
      <c r="AE47" s="2">
        <f>+'LIBRO GIORNALE'!E50</f>
        <v>0</v>
      </c>
      <c r="AF47" s="2">
        <f>+'LIBRO GIORNALE'!F50</f>
        <v>0</v>
      </c>
    </row>
    <row r="48" spans="1:32" x14ac:dyDescent="0.25">
      <c r="AA48" s="1">
        <f>+'LIBRO GIORNALE'!A51</f>
        <v>0</v>
      </c>
      <c r="AB48" s="2" t="str">
        <f>+'LIBRO GIORNALE'!B51</f>
        <v>0000</v>
      </c>
      <c r="AC48" s="2" t="str">
        <f>+'LIBRO GIORNALE'!C51</f>
        <v>Scegliere descrizione conto</v>
      </c>
      <c r="AD48" s="2">
        <f>+'LIBRO GIORNALE'!D51</f>
        <v>0</v>
      </c>
      <c r="AE48" s="2">
        <f>+'LIBRO GIORNALE'!E51</f>
        <v>0</v>
      </c>
      <c r="AF48" s="2">
        <f>+'LIBRO GIORNALE'!F51</f>
        <v>0</v>
      </c>
    </row>
    <row r="49" spans="27:32" x14ac:dyDescent="0.25">
      <c r="AA49" s="1">
        <f>+'LIBRO GIORNALE'!A52</f>
        <v>0</v>
      </c>
      <c r="AB49" s="2" t="str">
        <f>+'LIBRO GIORNALE'!B52</f>
        <v>0000</v>
      </c>
      <c r="AC49" s="2" t="str">
        <f>+'LIBRO GIORNALE'!C52</f>
        <v>Scegliere descrizione conto</v>
      </c>
      <c r="AD49" s="2">
        <f>+'LIBRO GIORNALE'!D52</f>
        <v>0</v>
      </c>
      <c r="AE49" s="2">
        <f>+'LIBRO GIORNALE'!E52</f>
        <v>0</v>
      </c>
      <c r="AF49" s="2">
        <f>+'LIBRO GIORNALE'!F52</f>
        <v>0</v>
      </c>
    </row>
    <row r="50" spans="27:32" x14ac:dyDescent="0.25">
      <c r="AA50" s="1">
        <f>+'LIBRO GIORNALE'!A53</f>
        <v>0</v>
      </c>
      <c r="AB50" s="2" t="str">
        <f>+'LIBRO GIORNALE'!B53</f>
        <v>0000</v>
      </c>
      <c r="AC50" s="2" t="str">
        <f>+'LIBRO GIORNALE'!C53</f>
        <v>Scegliere descrizione conto</v>
      </c>
      <c r="AD50" s="2">
        <f>+'LIBRO GIORNALE'!D53</f>
        <v>0</v>
      </c>
      <c r="AE50" s="2">
        <f>+'LIBRO GIORNALE'!E53</f>
        <v>0</v>
      </c>
      <c r="AF50" s="2">
        <f>+'LIBRO GIORNALE'!F53</f>
        <v>0</v>
      </c>
    </row>
    <row r="51" spans="27:32" x14ac:dyDescent="0.25">
      <c r="AA51" s="1">
        <f>+'LIBRO GIORNALE'!A54</f>
        <v>0</v>
      </c>
      <c r="AB51" s="2" t="str">
        <f>+'LIBRO GIORNALE'!B54</f>
        <v>0000</v>
      </c>
      <c r="AC51" s="2" t="str">
        <f>+'LIBRO GIORNALE'!C54</f>
        <v>Scegliere descrizione conto</v>
      </c>
      <c r="AD51" s="2">
        <f>+'LIBRO GIORNALE'!D54</f>
        <v>0</v>
      </c>
      <c r="AE51" s="2">
        <f>+'LIBRO GIORNALE'!E54</f>
        <v>0</v>
      </c>
      <c r="AF51" s="2">
        <f>+'LIBRO GIORNALE'!F54</f>
        <v>0</v>
      </c>
    </row>
    <row r="52" spans="27:32" x14ac:dyDescent="0.25">
      <c r="AA52" s="1">
        <f>+'LIBRO GIORNALE'!A55</f>
        <v>0</v>
      </c>
      <c r="AB52" s="2" t="str">
        <f>+'LIBRO GIORNALE'!B55</f>
        <v>0000</v>
      </c>
      <c r="AC52" s="2" t="str">
        <f>+'LIBRO GIORNALE'!C55</f>
        <v>Scegliere descrizione conto</v>
      </c>
      <c r="AD52" s="2">
        <f>+'LIBRO GIORNALE'!D55</f>
        <v>0</v>
      </c>
      <c r="AE52" s="2">
        <f>+'LIBRO GIORNALE'!E55</f>
        <v>0</v>
      </c>
      <c r="AF52" s="2">
        <f>+'LIBRO GIORNALE'!F55</f>
        <v>0</v>
      </c>
    </row>
    <row r="53" spans="27:32" x14ac:dyDescent="0.25">
      <c r="AA53" s="1">
        <f>+'LIBRO GIORNALE'!A56</f>
        <v>0</v>
      </c>
      <c r="AB53" s="2" t="str">
        <f>+'LIBRO GIORNALE'!B56</f>
        <v>0000</v>
      </c>
      <c r="AC53" s="2" t="str">
        <f>+'LIBRO GIORNALE'!C56</f>
        <v>Scegliere descrizione conto</v>
      </c>
      <c r="AD53" s="2">
        <f>+'LIBRO GIORNALE'!D56</f>
        <v>0</v>
      </c>
      <c r="AE53" s="2">
        <f>+'LIBRO GIORNALE'!E56</f>
        <v>0</v>
      </c>
      <c r="AF53" s="2">
        <f>+'LIBRO GIORNALE'!F56</f>
        <v>0</v>
      </c>
    </row>
    <row r="54" spans="27:32" x14ac:dyDescent="0.25">
      <c r="AA54" s="1">
        <f>+'LIBRO GIORNALE'!A57</f>
        <v>0</v>
      </c>
      <c r="AB54" s="2" t="str">
        <f>+'LIBRO GIORNALE'!B57</f>
        <v>0000</v>
      </c>
      <c r="AC54" s="2" t="str">
        <f>+'LIBRO GIORNALE'!C57</f>
        <v>Scegliere descrizione conto</v>
      </c>
      <c r="AD54" s="2">
        <f>+'LIBRO GIORNALE'!D57</f>
        <v>0</v>
      </c>
      <c r="AE54" s="2">
        <f>+'LIBRO GIORNALE'!E57</f>
        <v>0</v>
      </c>
      <c r="AF54" s="2">
        <f>+'LIBRO GIORNALE'!F57</f>
        <v>0</v>
      </c>
    </row>
    <row r="55" spans="27:32" x14ac:dyDescent="0.25">
      <c r="AA55" s="1">
        <f>+'LIBRO GIORNALE'!A58</f>
        <v>0</v>
      </c>
      <c r="AB55" s="2" t="str">
        <f>+'LIBRO GIORNALE'!B58</f>
        <v>0000</v>
      </c>
      <c r="AC55" s="2" t="str">
        <f>+'LIBRO GIORNALE'!C58</f>
        <v>Scegliere descrizione conto</v>
      </c>
      <c r="AD55" s="2">
        <f>+'LIBRO GIORNALE'!D58</f>
        <v>0</v>
      </c>
      <c r="AE55" s="2">
        <f>+'LIBRO GIORNALE'!E58</f>
        <v>0</v>
      </c>
      <c r="AF55" s="2">
        <f>+'LIBRO GIORNALE'!F58</f>
        <v>0</v>
      </c>
    </row>
    <row r="56" spans="27:32" x14ac:dyDescent="0.25">
      <c r="AA56" s="1">
        <f>+'LIBRO GIORNALE'!A59</f>
        <v>0</v>
      </c>
      <c r="AB56" s="2" t="str">
        <f>+'LIBRO GIORNALE'!B59</f>
        <v>0000</v>
      </c>
      <c r="AC56" s="2" t="str">
        <f>+'LIBRO GIORNALE'!C59</f>
        <v>Scegliere descrizione conto</v>
      </c>
      <c r="AD56" s="2">
        <f>+'LIBRO GIORNALE'!D59</f>
        <v>0</v>
      </c>
      <c r="AE56" s="2">
        <f>+'LIBRO GIORNALE'!E59</f>
        <v>0</v>
      </c>
      <c r="AF56" s="2">
        <f>+'LIBRO GIORNALE'!F59</f>
        <v>0</v>
      </c>
    </row>
    <row r="57" spans="27:32" x14ac:dyDescent="0.25">
      <c r="AA57" s="1">
        <f>+'LIBRO GIORNALE'!A60</f>
        <v>0</v>
      </c>
      <c r="AB57" s="2" t="str">
        <f>+'LIBRO GIORNALE'!B60</f>
        <v>0000</v>
      </c>
      <c r="AC57" s="2" t="str">
        <f>+'LIBRO GIORNALE'!C60</f>
        <v>Scegliere descrizione conto</v>
      </c>
      <c r="AD57" s="2">
        <f>+'LIBRO GIORNALE'!D60</f>
        <v>0</v>
      </c>
      <c r="AE57" s="2">
        <f>+'LIBRO GIORNALE'!E60</f>
        <v>0</v>
      </c>
      <c r="AF57" s="2">
        <f>+'LIBRO GIORNALE'!F60</f>
        <v>0</v>
      </c>
    </row>
    <row r="58" spans="27:32" x14ac:dyDescent="0.25">
      <c r="AA58" s="1">
        <f>+'LIBRO GIORNALE'!A61</f>
        <v>0</v>
      </c>
      <c r="AB58" s="2" t="str">
        <f>+'LIBRO GIORNALE'!B61</f>
        <v>0000</v>
      </c>
      <c r="AC58" s="2" t="str">
        <f>+'LIBRO GIORNALE'!C61</f>
        <v>Scegliere descrizione conto</v>
      </c>
      <c r="AD58" s="2">
        <f>+'LIBRO GIORNALE'!D61</f>
        <v>0</v>
      </c>
      <c r="AE58" s="2">
        <f>+'LIBRO GIORNALE'!E61</f>
        <v>0</v>
      </c>
      <c r="AF58" s="2">
        <f>+'LIBRO GIORNALE'!F61</f>
        <v>0</v>
      </c>
    </row>
    <row r="59" spans="27:32" x14ac:dyDescent="0.25">
      <c r="AA59" s="1">
        <f>+'LIBRO GIORNALE'!A62</f>
        <v>0</v>
      </c>
      <c r="AB59" s="2" t="str">
        <f>+'LIBRO GIORNALE'!B62</f>
        <v>0000</v>
      </c>
      <c r="AC59" s="2" t="str">
        <f>+'LIBRO GIORNALE'!C62</f>
        <v>Scegliere descrizione conto</v>
      </c>
      <c r="AD59" s="2">
        <f>+'LIBRO GIORNALE'!D62</f>
        <v>0</v>
      </c>
      <c r="AE59" s="2">
        <f>+'LIBRO GIORNALE'!E62</f>
        <v>0</v>
      </c>
      <c r="AF59" s="2">
        <f>+'LIBRO GIORNALE'!F62</f>
        <v>0</v>
      </c>
    </row>
    <row r="60" spans="27:32" x14ac:dyDescent="0.25">
      <c r="AA60" s="1">
        <f>+'LIBRO GIORNALE'!A63</f>
        <v>0</v>
      </c>
      <c r="AB60" s="2" t="str">
        <f>+'LIBRO GIORNALE'!B63</f>
        <v>0000</v>
      </c>
      <c r="AC60" s="2" t="str">
        <f>+'LIBRO GIORNALE'!C63</f>
        <v>Scegliere descrizione conto</v>
      </c>
      <c r="AD60" s="2">
        <f>+'LIBRO GIORNALE'!D63</f>
        <v>0</v>
      </c>
      <c r="AE60" s="2">
        <f>+'LIBRO GIORNALE'!E63</f>
        <v>0</v>
      </c>
      <c r="AF60" s="2">
        <f>+'LIBRO GIORNALE'!F63</f>
        <v>0</v>
      </c>
    </row>
    <row r="61" spans="27:32" x14ac:dyDescent="0.25">
      <c r="AA61" s="1">
        <f>+'LIBRO GIORNALE'!A64</f>
        <v>0</v>
      </c>
      <c r="AB61" s="2" t="str">
        <f>+'LIBRO GIORNALE'!B64</f>
        <v>0000</v>
      </c>
      <c r="AC61" s="2" t="str">
        <f>+'LIBRO GIORNALE'!C64</f>
        <v>Scegliere descrizione conto</v>
      </c>
      <c r="AD61" s="2">
        <f>+'LIBRO GIORNALE'!D64</f>
        <v>0</v>
      </c>
      <c r="AE61" s="2">
        <f>+'LIBRO GIORNALE'!E64</f>
        <v>0</v>
      </c>
      <c r="AF61" s="2">
        <f>+'LIBRO GIORNALE'!F64</f>
        <v>0</v>
      </c>
    </row>
    <row r="62" spans="27:32" x14ac:dyDescent="0.25">
      <c r="AA62" s="1">
        <f>+'LIBRO GIORNALE'!A65</f>
        <v>0</v>
      </c>
      <c r="AB62" s="2" t="str">
        <f>+'LIBRO GIORNALE'!B65</f>
        <v>0000</v>
      </c>
      <c r="AC62" s="2" t="str">
        <f>+'LIBRO GIORNALE'!C65</f>
        <v>Scegliere descrizione conto</v>
      </c>
      <c r="AD62" s="2">
        <f>+'LIBRO GIORNALE'!D65</f>
        <v>0</v>
      </c>
      <c r="AE62" s="2">
        <f>+'LIBRO GIORNALE'!E65</f>
        <v>0</v>
      </c>
      <c r="AF62" s="2">
        <f>+'LIBRO GIORNALE'!F65</f>
        <v>0</v>
      </c>
    </row>
    <row r="63" spans="27:32" x14ac:dyDescent="0.25">
      <c r="AA63" s="1">
        <f>+'LIBRO GIORNALE'!A66</f>
        <v>0</v>
      </c>
      <c r="AB63" s="2" t="str">
        <f>+'LIBRO GIORNALE'!B66</f>
        <v>0000</v>
      </c>
      <c r="AC63" s="2" t="str">
        <f>+'LIBRO GIORNALE'!C66</f>
        <v>Scegliere descrizione conto</v>
      </c>
      <c r="AD63" s="2">
        <f>+'LIBRO GIORNALE'!D66</f>
        <v>0</v>
      </c>
      <c r="AE63" s="2">
        <f>+'LIBRO GIORNALE'!E66</f>
        <v>0</v>
      </c>
      <c r="AF63" s="2">
        <f>+'LIBRO GIORNALE'!F66</f>
        <v>0</v>
      </c>
    </row>
    <row r="64" spans="27:32" x14ac:dyDescent="0.25">
      <c r="AA64" s="1">
        <f>+'LIBRO GIORNALE'!A67</f>
        <v>0</v>
      </c>
      <c r="AB64" s="2" t="str">
        <f>+'LIBRO GIORNALE'!B67</f>
        <v>0000</v>
      </c>
      <c r="AC64" s="2" t="str">
        <f>+'LIBRO GIORNALE'!C67</f>
        <v>Scegliere descrizione conto</v>
      </c>
      <c r="AD64" s="2">
        <f>+'LIBRO GIORNALE'!D67</f>
        <v>0</v>
      </c>
      <c r="AE64" s="2">
        <f>+'LIBRO GIORNALE'!E67</f>
        <v>0</v>
      </c>
      <c r="AF64" s="2">
        <f>+'LIBRO GIORNALE'!F67</f>
        <v>0</v>
      </c>
    </row>
    <row r="65" spans="27:32" x14ac:dyDescent="0.25">
      <c r="AA65" s="1">
        <f>+'LIBRO GIORNALE'!A68</f>
        <v>0</v>
      </c>
      <c r="AB65" s="2" t="str">
        <f>+'LIBRO GIORNALE'!B68</f>
        <v>0000</v>
      </c>
      <c r="AC65" s="2" t="str">
        <f>+'LIBRO GIORNALE'!C68</f>
        <v>Scegliere descrizione conto</v>
      </c>
      <c r="AD65" s="2">
        <f>+'LIBRO GIORNALE'!D68</f>
        <v>0</v>
      </c>
      <c r="AE65" s="2">
        <f>+'LIBRO GIORNALE'!E68</f>
        <v>0</v>
      </c>
      <c r="AF65" s="2">
        <f>+'LIBRO GIORNALE'!F68</f>
        <v>0</v>
      </c>
    </row>
    <row r="66" spans="27:32" x14ac:dyDescent="0.25">
      <c r="AA66" s="1">
        <f>+'LIBRO GIORNALE'!A69</f>
        <v>0</v>
      </c>
      <c r="AB66" s="2" t="str">
        <f>+'LIBRO GIORNALE'!B69</f>
        <v>0000</v>
      </c>
      <c r="AC66" s="2" t="str">
        <f>+'LIBRO GIORNALE'!C69</f>
        <v>Scegliere descrizione conto</v>
      </c>
      <c r="AD66" s="2">
        <f>+'LIBRO GIORNALE'!D69</f>
        <v>0</v>
      </c>
      <c r="AE66" s="2">
        <f>+'LIBRO GIORNALE'!E69</f>
        <v>0</v>
      </c>
      <c r="AF66" s="2">
        <f>+'LIBRO GIORNALE'!F69</f>
        <v>0</v>
      </c>
    </row>
    <row r="67" spans="27:32" x14ac:dyDescent="0.25">
      <c r="AA67" s="1">
        <f>+'LIBRO GIORNALE'!A70</f>
        <v>0</v>
      </c>
      <c r="AB67" s="2" t="str">
        <f>+'LIBRO GIORNALE'!B70</f>
        <v>0000</v>
      </c>
      <c r="AC67" s="2" t="str">
        <f>+'LIBRO GIORNALE'!C70</f>
        <v>Scegliere descrizione conto</v>
      </c>
      <c r="AD67" s="2">
        <f>+'LIBRO GIORNALE'!D70</f>
        <v>0</v>
      </c>
      <c r="AE67" s="2">
        <f>+'LIBRO GIORNALE'!E70</f>
        <v>0</v>
      </c>
      <c r="AF67" s="2">
        <f>+'LIBRO GIORNALE'!F70</f>
        <v>0</v>
      </c>
    </row>
    <row r="68" spans="27:32" x14ac:dyDescent="0.25">
      <c r="AA68" s="1">
        <f>+'LIBRO GIORNALE'!A71</f>
        <v>0</v>
      </c>
      <c r="AB68" s="2" t="str">
        <f>+'LIBRO GIORNALE'!B71</f>
        <v>0000</v>
      </c>
      <c r="AC68" s="2" t="str">
        <f>+'LIBRO GIORNALE'!C71</f>
        <v>Scegliere descrizione conto</v>
      </c>
      <c r="AD68" s="2">
        <f>+'LIBRO GIORNALE'!D71</f>
        <v>0</v>
      </c>
      <c r="AE68" s="2">
        <f>+'LIBRO GIORNALE'!E71</f>
        <v>0</v>
      </c>
      <c r="AF68" s="2">
        <f>+'LIBRO GIORNALE'!F71</f>
        <v>0</v>
      </c>
    </row>
    <row r="69" spans="27:32" x14ac:dyDescent="0.25">
      <c r="AA69" s="1">
        <f>+'LIBRO GIORNALE'!A72</f>
        <v>0</v>
      </c>
      <c r="AB69" s="2" t="str">
        <f>+'LIBRO GIORNALE'!B72</f>
        <v>0000</v>
      </c>
      <c r="AC69" s="2" t="str">
        <f>+'LIBRO GIORNALE'!C72</f>
        <v>Scegliere descrizione conto</v>
      </c>
      <c r="AD69" s="2">
        <f>+'LIBRO GIORNALE'!D72</f>
        <v>0</v>
      </c>
      <c r="AE69" s="2">
        <f>+'LIBRO GIORNALE'!E72</f>
        <v>0</v>
      </c>
      <c r="AF69" s="2">
        <f>+'LIBRO GIORNALE'!F72</f>
        <v>0</v>
      </c>
    </row>
    <row r="70" spans="27:32" x14ac:dyDescent="0.25">
      <c r="AA70" s="1">
        <f>+'LIBRO GIORNALE'!A73</f>
        <v>0</v>
      </c>
      <c r="AB70" s="2" t="str">
        <f>+'LIBRO GIORNALE'!B73</f>
        <v>0000</v>
      </c>
      <c r="AC70" s="2" t="str">
        <f>+'LIBRO GIORNALE'!C73</f>
        <v>Scegliere descrizione conto</v>
      </c>
      <c r="AD70" s="2">
        <f>+'LIBRO GIORNALE'!D73</f>
        <v>0</v>
      </c>
      <c r="AE70" s="2">
        <f>+'LIBRO GIORNALE'!E73</f>
        <v>0</v>
      </c>
      <c r="AF70" s="2">
        <f>+'LIBRO GIORNALE'!F73</f>
        <v>0</v>
      </c>
    </row>
    <row r="71" spans="27:32" x14ac:dyDescent="0.25">
      <c r="AA71" s="1">
        <f>+'LIBRO GIORNALE'!A74</f>
        <v>0</v>
      </c>
      <c r="AB71" s="2" t="str">
        <f>+'LIBRO GIORNALE'!B74</f>
        <v>0000</v>
      </c>
      <c r="AC71" s="2" t="str">
        <f>+'LIBRO GIORNALE'!C74</f>
        <v>Scegliere descrizione conto</v>
      </c>
      <c r="AD71" s="2">
        <f>+'LIBRO GIORNALE'!D74</f>
        <v>0</v>
      </c>
      <c r="AE71" s="2">
        <f>+'LIBRO GIORNALE'!E74</f>
        <v>0</v>
      </c>
      <c r="AF71" s="2">
        <f>+'LIBRO GIORNALE'!F74</f>
        <v>0</v>
      </c>
    </row>
    <row r="72" spans="27:32" x14ac:dyDescent="0.25">
      <c r="AA72" s="1">
        <f>+'LIBRO GIORNALE'!A75</f>
        <v>0</v>
      </c>
      <c r="AB72" s="2" t="str">
        <f>+'LIBRO GIORNALE'!B75</f>
        <v>0000</v>
      </c>
      <c r="AC72" s="2" t="str">
        <f>+'LIBRO GIORNALE'!C75</f>
        <v>Scegliere descrizione conto</v>
      </c>
      <c r="AD72" s="2">
        <f>+'LIBRO GIORNALE'!D75</f>
        <v>0</v>
      </c>
      <c r="AE72" s="2">
        <f>+'LIBRO GIORNALE'!E75</f>
        <v>0</v>
      </c>
      <c r="AF72" s="2">
        <f>+'LIBRO GIORNALE'!F75</f>
        <v>0</v>
      </c>
    </row>
    <row r="73" spans="27:32" x14ac:dyDescent="0.25">
      <c r="AA73" s="1">
        <f>+'LIBRO GIORNALE'!A76</f>
        <v>0</v>
      </c>
      <c r="AB73" s="2" t="str">
        <f>+'LIBRO GIORNALE'!B76</f>
        <v>0000</v>
      </c>
      <c r="AC73" s="2" t="str">
        <f>+'LIBRO GIORNALE'!C76</f>
        <v>Scegliere descrizione conto</v>
      </c>
      <c r="AD73" s="2">
        <f>+'LIBRO GIORNALE'!D76</f>
        <v>0</v>
      </c>
      <c r="AE73" s="2">
        <f>+'LIBRO GIORNALE'!E76</f>
        <v>0</v>
      </c>
      <c r="AF73" s="2">
        <f>+'LIBRO GIORNALE'!F76</f>
        <v>0</v>
      </c>
    </row>
    <row r="74" spans="27:32" x14ac:dyDescent="0.25">
      <c r="AA74" s="1">
        <f>+'LIBRO GIORNALE'!A77</f>
        <v>0</v>
      </c>
      <c r="AB74" s="2" t="str">
        <f>+'LIBRO GIORNALE'!B77</f>
        <v>0000</v>
      </c>
      <c r="AC74" s="2" t="str">
        <f>+'LIBRO GIORNALE'!C77</f>
        <v>Scegliere descrizione conto</v>
      </c>
      <c r="AD74" s="2">
        <f>+'LIBRO GIORNALE'!D77</f>
        <v>0</v>
      </c>
      <c r="AE74" s="2">
        <f>+'LIBRO GIORNALE'!E77</f>
        <v>0</v>
      </c>
      <c r="AF74" s="2">
        <f>+'LIBRO GIORNALE'!F77</f>
        <v>0</v>
      </c>
    </row>
    <row r="75" spans="27:32" x14ac:dyDescent="0.25">
      <c r="AA75" s="1">
        <f>+'LIBRO GIORNALE'!A78</f>
        <v>0</v>
      </c>
      <c r="AB75" s="2" t="str">
        <f>+'LIBRO GIORNALE'!B78</f>
        <v>0000</v>
      </c>
      <c r="AC75" s="2" t="str">
        <f>+'LIBRO GIORNALE'!C78</f>
        <v>Scegliere descrizione conto</v>
      </c>
      <c r="AD75" s="2">
        <f>+'LIBRO GIORNALE'!D78</f>
        <v>0</v>
      </c>
      <c r="AE75" s="2">
        <f>+'LIBRO GIORNALE'!E78</f>
        <v>0</v>
      </c>
      <c r="AF75" s="2">
        <f>+'LIBRO GIORNALE'!F78</f>
        <v>0</v>
      </c>
    </row>
    <row r="76" spans="27:32" x14ac:dyDescent="0.25">
      <c r="AA76" s="1">
        <f>+'LIBRO GIORNALE'!A79</f>
        <v>0</v>
      </c>
      <c r="AB76" s="2" t="str">
        <f>+'LIBRO GIORNALE'!B79</f>
        <v>0000</v>
      </c>
      <c r="AC76" s="2" t="str">
        <f>+'LIBRO GIORNALE'!C79</f>
        <v>Scegliere descrizione conto</v>
      </c>
      <c r="AD76" s="2">
        <f>+'LIBRO GIORNALE'!D79</f>
        <v>0</v>
      </c>
      <c r="AE76" s="2">
        <f>+'LIBRO GIORNALE'!E79</f>
        <v>0</v>
      </c>
      <c r="AF76" s="2">
        <f>+'LIBRO GIORNALE'!F79</f>
        <v>0</v>
      </c>
    </row>
    <row r="77" spans="27:32" x14ac:dyDescent="0.25">
      <c r="AA77" s="1">
        <f>+'LIBRO GIORNALE'!A80</f>
        <v>0</v>
      </c>
      <c r="AB77" s="2" t="str">
        <f>+'LIBRO GIORNALE'!B80</f>
        <v>0000</v>
      </c>
      <c r="AC77" s="2" t="str">
        <f>+'LIBRO GIORNALE'!C80</f>
        <v>Scegliere descrizione conto</v>
      </c>
      <c r="AD77" s="2">
        <f>+'LIBRO GIORNALE'!D80</f>
        <v>0</v>
      </c>
      <c r="AE77" s="2">
        <f>+'LIBRO GIORNALE'!E80</f>
        <v>0</v>
      </c>
      <c r="AF77" s="2">
        <f>+'LIBRO GIORNALE'!F80</f>
        <v>0</v>
      </c>
    </row>
    <row r="78" spans="27:32" x14ac:dyDescent="0.25">
      <c r="AA78" s="1">
        <f>+'LIBRO GIORNALE'!A81</f>
        <v>0</v>
      </c>
      <c r="AB78" s="2" t="str">
        <f>+'LIBRO GIORNALE'!B81</f>
        <v>0000</v>
      </c>
      <c r="AC78" s="2" t="str">
        <f>+'LIBRO GIORNALE'!C81</f>
        <v>Scegliere descrizione conto</v>
      </c>
      <c r="AD78" s="2">
        <f>+'LIBRO GIORNALE'!D81</f>
        <v>0</v>
      </c>
      <c r="AE78" s="2">
        <f>+'LIBRO GIORNALE'!E81</f>
        <v>0</v>
      </c>
      <c r="AF78" s="2">
        <f>+'LIBRO GIORNALE'!F81</f>
        <v>0</v>
      </c>
    </row>
    <row r="79" spans="27:32" x14ac:dyDescent="0.25">
      <c r="AA79" s="1">
        <f>+'LIBRO GIORNALE'!A82</f>
        <v>0</v>
      </c>
      <c r="AB79" s="2" t="str">
        <f>+'LIBRO GIORNALE'!B82</f>
        <v>0000</v>
      </c>
      <c r="AC79" s="2" t="str">
        <f>+'LIBRO GIORNALE'!C82</f>
        <v>Scegliere descrizione conto</v>
      </c>
      <c r="AD79" s="2">
        <f>+'LIBRO GIORNALE'!D82</f>
        <v>0</v>
      </c>
      <c r="AE79" s="2">
        <f>+'LIBRO GIORNALE'!E82</f>
        <v>0</v>
      </c>
      <c r="AF79" s="2">
        <f>+'LIBRO GIORNALE'!F82</f>
        <v>0</v>
      </c>
    </row>
    <row r="80" spans="27:32" x14ac:dyDescent="0.25">
      <c r="AA80" s="1">
        <f>+'LIBRO GIORNALE'!A83</f>
        <v>0</v>
      </c>
      <c r="AB80" s="2" t="str">
        <f>+'LIBRO GIORNALE'!B83</f>
        <v>0000</v>
      </c>
      <c r="AC80" s="2" t="str">
        <f>+'LIBRO GIORNALE'!C83</f>
        <v>Scegliere descrizione conto</v>
      </c>
      <c r="AD80" s="2">
        <f>+'LIBRO GIORNALE'!D83</f>
        <v>0</v>
      </c>
      <c r="AE80" s="2">
        <f>+'LIBRO GIORNALE'!E83</f>
        <v>0</v>
      </c>
      <c r="AF80" s="2">
        <f>+'LIBRO GIORNALE'!F83</f>
        <v>0</v>
      </c>
    </row>
    <row r="81" spans="27:32" x14ac:dyDescent="0.25">
      <c r="AA81" s="1">
        <f>+'LIBRO GIORNALE'!A84</f>
        <v>0</v>
      </c>
      <c r="AB81" s="2" t="str">
        <f>+'LIBRO GIORNALE'!B84</f>
        <v>0000</v>
      </c>
      <c r="AC81" s="2" t="str">
        <f>+'LIBRO GIORNALE'!C84</f>
        <v>Scegliere descrizione conto</v>
      </c>
      <c r="AD81" s="2">
        <f>+'LIBRO GIORNALE'!D84</f>
        <v>0</v>
      </c>
      <c r="AE81" s="2">
        <f>+'LIBRO GIORNALE'!E84</f>
        <v>0</v>
      </c>
      <c r="AF81" s="2">
        <f>+'LIBRO GIORNALE'!F84</f>
        <v>0</v>
      </c>
    </row>
    <row r="82" spans="27:32" x14ac:dyDescent="0.25">
      <c r="AA82" s="1">
        <f>+'LIBRO GIORNALE'!A85</f>
        <v>0</v>
      </c>
      <c r="AB82" s="2" t="str">
        <f>+'LIBRO GIORNALE'!B85</f>
        <v>0000</v>
      </c>
      <c r="AC82" s="2" t="str">
        <f>+'LIBRO GIORNALE'!C85</f>
        <v>Scegliere descrizione conto</v>
      </c>
      <c r="AD82" s="2">
        <f>+'LIBRO GIORNALE'!D85</f>
        <v>0</v>
      </c>
      <c r="AE82" s="2">
        <f>+'LIBRO GIORNALE'!E85</f>
        <v>0</v>
      </c>
      <c r="AF82" s="2">
        <f>+'LIBRO GIORNALE'!F85</f>
        <v>0</v>
      </c>
    </row>
    <row r="83" spans="27:32" x14ac:dyDescent="0.25">
      <c r="AA83" s="1">
        <f>+'LIBRO GIORNALE'!A86</f>
        <v>0</v>
      </c>
      <c r="AB83" s="2" t="str">
        <f>+'LIBRO GIORNALE'!B86</f>
        <v>0000</v>
      </c>
      <c r="AC83" s="2" t="str">
        <f>+'LIBRO GIORNALE'!C86</f>
        <v>Scegliere descrizione conto</v>
      </c>
      <c r="AD83" s="2">
        <f>+'LIBRO GIORNALE'!D86</f>
        <v>0</v>
      </c>
      <c r="AE83" s="2">
        <f>+'LIBRO GIORNALE'!E86</f>
        <v>0</v>
      </c>
      <c r="AF83" s="2">
        <f>+'LIBRO GIORNALE'!F86</f>
        <v>0</v>
      </c>
    </row>
    <row r="84" spans="27:32" x14ac:dyDescent="0.25">
      <c r="AA84" s="1">
        <f>+'LIBRO GIORNALE'!A87</f>
        <v>0</v>
      </c>
      <c r="AB84" s="2" t="str">
        <f>+'LIBRO GIORNALE'!B87</f>
        <v>0000</v>
      </c>
      <c r="AC84" s="2" t="str">
        <f>+'LIBRO GIORNALE'!C87</f>
        <v>Scegliere descrizione conto</v>
      </c>
      <c r="AD84" s="2">
        <f>+'LIBRO GIORNALE'!D87</f>
        <v>0</v>
      </c>
      <c r="AE84" s="2">
        <f>+'LIBRO GIORNALE'!E87</f>
        <v>0</v>
      </c>
      <c r="AF84" s="2">
        <f>+'LIBRO GIORNALE'!F87</f>
        <v>0</v>
      </c>
    </row>
    <row r="85" spans="27:32" x14ac:dyDescent="0.25">
      <c r="AA85" s="1">
        <f>+'LIBRO GIORNALE'!A88</f>
        <v>0</v>
      </c>
      <c r="AB85" s="2" t="str">
        <f>+'LIBRO GIORNALE'!B88</f>
        <v>0000</v>
      </c>
      <c r="AC85" s="2" t="str">
        <f>+'LIBRO GIORNALE'!C88</f>
        <v>Scegliere descrizione conto</v>
      </c>
      <c r="AD85" s="2">
        <f>+'LIBRO GIORNALE'!D88</f>
        <v>0</v>
      </c>
      <c r="AE85" s="2">
        <f>+'LIBRO GIORNALE'!E88</f>
        <v>0</v>
      </c>
      <c r="AF85" s="2">
        <f>+'LIBRO GIORNALE'!F88</f>
        <v>0</v>
      </c>
    </row>
    <row r="86" spans="27:32" x14ac:dyDescent="0.25">
      <c r="AA86" s="1">
        <f>+'LIBRO GIORNALE'!A89</f>
        <v>0</v>
      </c>
      <c r="AB86" s="2" t="str">
        <f>+'LIBRO GIORNALE'!B89</f>
        <v>0000</v>
      </c>
      <c r="AC86" s="2" t="str">
        <f>+'LIBRO GIORNALE'!C89</f>
        <v>Scegliere descrizione conto</v>
      </c>
      <c r="AD86" s="2">
        <f>+'LIBRO GIORNALE'!D89</f>
        <v>0</v>
      </c>
      <c r="AE86" s="2">
        <f>+'LIBRO GIORNALE'!E89</f>
        <v>0</v>
      </c>
      <c r="AF86" s="2">
        <f>+'LIBRO GIORNALE'!F89</f>
        <v>0</v>
      </c>
    </row>
    <row r="87" spans="27:32" x14ac:dyDescent="0.25">
      <c r="AA87" s="1">
        <f>+'LIBRO GIORNALE'!A90</f>
        <v>0</v>
      </c>
      <c r="AB87" s="2" t="str">
        <f>+'LIBRO GIORNALE'!B90</f>
        <v>0000</v>
      </c>
      <c r="AC87" s="2" t="str">
        <f>+'LIBRO GIORNALE'!C90</f>
        <v>Scegliere descrizione conto</v>
      </c>
      <c r="AD87" s="2">
        <f>+'LIBRO GIORNALE'!D90</f>
        <v>0</v>
      </c>
      <c r="AE87" s="2">
        <f>+'LIBRO GIORNALE'!E90</f>
        <v>0</v>
      </c>
      <c r="AF87" s="2">
        <f>+'LIBRO GIORNALE'!F90</f>
        <v>0</v>
      </c>
    </row>
    <row r="88" spans="27:32" x14ac:dyDescent="0.25">
      <c r="AA88" s="1">
        <f>+'LIBRO GIORNALE'!A91</f>
        <v>0</v>
      </c>
      <c r="AB88" s="2" t="str">
        <f>+'LIBRO GIORNALE'!B91</f>
        <v>0000</v>
      </c>
      <c r="AC88" s="2" t="str">
        <f>+'LIBRO GIORNALE'!C91</f>
        <v>Scegliere descrizione conto</v>
      </c>
      <c r="AD88" s="2">
        <f>+'LIBRO GIORNALE'!D91</f>
        <v>0</v>
      </c>
      <c r="AE88" s="2">
        <f>+'LIBRO GIORNALE'!E91</f>
        <v>0</v>
      </c>
      <c r="AF88" s="2">
        <f>+'LIBRO GIORNALE'!F91</f>
        <v>0</v>
      </c>
    </row>
    <row r="89" spans="27:32" x14ac:dyDescent="0.25">
      <c r="AA89" s="1">
        <f>+'LIBRO GIORNALE'!A92</f>
        <v>0</v>
      </c>
      <c r="AB89" s="2" t="str">
        <f>+'LIBRO GIORNALE'!B92</f>
        <v>0000</v>
      </c>
      <c r="AC89" s="2" t="str">
        <f>+'LIBRO GIORNALE'!C92</f>
        <v>Scegliere descrizione conto</v>
      </c>
      <c r="AD89" s="2">
        <f>+'LIBRO GIORNALE'!D92</f>
        <v>0</v>
      </c>
      <c r="AE89" s="2">
        <f>+'LIBRO GIORNALE'!E92</f>
        <v>0</v>
      </c>
      <c r="AF89" s="2">
        <f>+'LIBRO GIORNALE'!F92</f>
        <v>0</v>
      </c>
    </row>
    <row r="90" spans="27:32" x14ac:dyDescent="0.25">
      <c r="AA90" s="1">
        <f>+'LIBRO GIORNALE'!A93</f>
        <v>0</v>
      </c>
      <c r="AB90" s="2" t="str">
        <f>+'LIBRO GIORNALE'!B93</f>
        <v>0000</v>
      </c>
      <c r="AC90" s="2" t="str">
        <f>+'LIBRO GIORNALE'!C93</f>
        <v>Scegliere descrizione conto</v>
      </c>
      <c r="AD90" s="2">
        <f>+'LIBRO GIORNALE'!D93</f>
        <v>0</v>
      </c>
      <c r="AE90" s="2">
        <f>+'LIBRO GIORNALE'!E93</f>
        <v>0</v>
      </c>
      <c r="AF90" s="2">
        <f>+'LIBRO GIORNALE'!F93</f>
        <v>0</v>
      </c>
    </row>
    <row r="91" spans="27:32" x14ac:dyDescent="0.25">
      <c r="AA91" s="1">
        <f>+'LIBRO GIORNALE'!A94</f>
        <v>0</v>
      </c>
      <c r="AB91" s="2" t="str">
        <f>+'LIBRO GIORNALE'!B94</f>
        <v>0000</v>
      </c>
      <c r="AC91" s="2" t="str">
        <f>+'LIBRO GIORNALE'!C94</f>
        <v>Scegliere descrizione conto</v>
      </c>
      <c r="AD91" s="2">
        <f>+'LIBRO GIORNALE'!D94</f>
        <v>0</v>
      </c>
      <c r="AE91" s="2">
        <f>+'LIBRO GIORNALE'!E94</f>
        <v>0</v>
      </c>
      <c r="AF91" s="2">
        <f>+'LIBRO GIORNALE'!F94</f>
        <v>0</v>
      </c>
    </row>
    <row r="92" spans="27:32" x14ac:dyDescent="0.25">
      <c r="AA92" s="1">
        <f>+'LIBRO GIORNALE'!A95</f>
        <v>0</v>
      </c>
      <c r="AB92" s="2" t="str">
        <f>+'LIBRO GIORNALE'!B95</f>
        <v>0000</v>
      </c>
      <c r="AC92" s="2" t="str">
        <f>+'LIBRO GIORNALE'!C95</f>
        <v>Scegliere descrizione conto</v>
      </c>
      <c r="AD92" s="2">
        <f>+'LIBRO GIORNALE'!D95</f>
        <v>0</v>
      </c>
      <c r="AE92" s="2">
        <f>+'LIBRO GIORNALE'!E95</f>
        <v>0</v>
      </c>
      <c r="AF92" s="2">
        <f>+'LIBRO GIORNALE'!F95</f>
        <v>0</v>
      </c>
    </row>
    <row r="93" spans="27:32" x14ac:dyDescent="0.25">
      <c r="AA93" s="1">
        <f>+'LIBRO GIORNALE'!A96</f>
        <v>0</v>
      </c>
      <c r="AB93" s="2" t="str">
        <f>+'LIBRO GIORNALE'!B96</f>
        <v>0000</v>
      </c>
      <c r="AC93" s="2" t="str">
        <f>+'LIBRO GIORNALE'!C96</f>
        <v>Scegliere descrizione conto</v>
      </c>
      <c r="AD93" s="2">
        <f>+'LIBRO GIORNALE'!D96</f>
        <v>0</v>
      </c>
      <c r="AE93" s="2">
        <f>+'LIBRO GIORNALE'!E96</f>
        <v>0</v>
      </c>
      <c r="AF93" s="2">
        <f>+'LIBRO GIORNALE'!F96</f>
        <v>0</v>
      </c>
    </row>
    <row r="94" spans="27:32" x14ac:dyDescent="0.25">
      <c r="AA94" s="1">
        <f>+'LIBRO GIORNALE'!A97</f>
        <v>0</v>
      </c>
      <c r="AB94" s="2" t="str">
        <f>+'LIBRO GIORNALE'!B97</f>
        <v>0000</v>
      </c>
      <c r="AC94" s="2" t="str">
        <f>+'LIBRO GIORNALE'!C97</f>
        <v>Scegliere descrizione conto</v>
      </c>
      <c r="AD94" s="2">
        <f>+'LIBRO GIORNALE'!D97</f>
        <v>0</v>
      </c>
      <c r="AE94" s="2">
        <f>+'LIBRO GIORNALE'!E97</f>
        <v>0</v>
      </c>
      <c r="AF94" s="2">
        <f>+'LIBRO GIORNALE'!F97</f>
        <v>0</v>
      </c>
    </row>
    <row r="95" spans="27:32" x14ac:dyDescent="0.25">
      <c r="AA95" s="1">
        <f>+'LIBRO GIORNALE'!A98</f>
        <v>0</v>
      </c>
      <c r="AB95" s="2" t="str">
        <f>+'LIBRO GIORNALE'!B98</f>
        <v>0000</v>
      </c>
      <c r="AC95" s="2" t="str">
        <f>+'LIBRO GIORNALE'!C98</f>
        <v>Scegliere descrizione conto</v>
      </c>
      <c r="AD95" s="2">
        <f>+'LIBRO GIORNALE'!D98</f>
        <v>0</v>
      </c>
      <c r="AE95" s="2">
        <f>+'LIBRO GIORNALE'!E98</f>
        <v>0</v>
      </c>
      <c r="AF95" s="2">
        <f>+'LIBRO GIORNALE'!F98</f>
        <v>0</v>
      </c>
    </row>
    <row r="96" spans="27:32" x14ac:dyDescent="0.25">
      <c r="AA96" s="1">
        <f>+'LIBRO GIORNALE'!A99</f>
        <v>0</v>
      </c>
      <c r="AB96" s="2" t="str">
        <f>+'LIBRO GIORNALE'!B99</f>
        <v>0000</v>
      </c>
      <c r="AC96" s="2" t="str">
        <f>+'LIBRO GIORNALE'!C99</f>
        <v>Scegliere descrizione conto</v>
      </c>
      <c r="AD96" s="2">
        <f>+'LIBRO GIORNALE'!D99</f>
        <v>0</v>
      </c>
      <c r="AE96" s="2">
        <f>+'LIBRO GIORNALE'!E99</f>
        <v>0</v>
      </c>
      <c r="AF96" s="2">
        <f>+'LIBRO GIORNALE'!F99</f>
        <v>0</v>
      </c>
    </row>
    <row r="97" spans="27:32" x14ac:dyDescent="0.25">
      <c r="AA97" s="1">
        <f>+'LIBRO GIORNALE'!A100</f>
        <v>0</v>
      </c>
      <c r="AB97" s="2" t="str">
        <f>+'LIBRO GIORNALE'!B100</f>
        <v>0000</v>
      </c>
      <c r="AC97" s="2" t="str">
        <f>+'LIBRO GIORNALE'!C100</f>
        <v>Scegliere descrizione conto</v>
      </c>
      <c r="AD97" s="2">
        <f>+'LIBRO GIORNALE'!D100</f>
        <v>0</v>
      </c>
      <c r="AE97" s="2">
        <f>+'LIBRO GIORNALE'!E100</f>
        <v>0</v>
      </c>
      <c r="AF97" s="2">
        <f>+'LIBRO GIORNALE'!F100</f>
        <v>0</v>
      </c>
    </row>
    <row r="98" spans="27:32" x14ac:dyDescent="0.25">
      <c r="AA98" s="1">
        <f>+'LIBRO GIORNALE'!A101</f>
        <v>0</v>
      </c>
      <c r="AB98" s="2" t="str">
        <f>+'LIBRO GIORNALE'!B101</f>
        <v>0000</v>
      </c>
      <c r="AC98" s="2" t="str">
        <f>+'LIBRO GIORNALE'!C101</f>
        <v>Scegliere descrizione conto</v>
      </c>
      <c r="AD98" s="2">
        <f>+'LIBRO GIORNALE'!D101</f>
        <v>0</v>
      </c>
      <c r="AE98" s="2">
        <f>+'LIBRO GIORNALE'!E101</f>
        <v>0</v>
      </c>
      <c r="AF98" s="2">
        <f>+'LIBRO GIORNALE'!F101</f>
        <v>0</v>
      </c>
    </row>
    <row r="99" spans="27:32" x14ac:dyDescent="0.25">
      <c r="AA99" s="1">
        <f>+'LIBRO GIORNALE'!A102</f>
        <v>0</v>
      </c>
      <c r="AB99" s="2" t="str">
        <f>+'LIBRO GIORNALE'!B102</f>
        <v>0000</v>
      </c>
      <c r="AC99" s="2" t="str">
        <f>+'LIBRO GIORNALE'!C102</f>
        <v>Scegliere descrizione conto</v>
      </c>
      <c r="AD99" s="2">
        <f>+'LIBRO GIORNALE'!D102</f>
        <v>0</v>
      </c>
      <c r="AE99" s="2">
        <f>+'LIBRO GIORNALE'!E102</f>
        <v>0</v>
      </c>
      <c r="AF99" s="2">
        <f>+'LIBRO GIORNALE'!F102</f>
        <v>0</v>
      </c>
    </row>
    <row r="100" spans="27:32" x14ac:dyDescent="0.25">
      <c r="AA100" s="1">
        <f>+'LIBRO GIORNALE'!A103</f>
        <v>0</v>
      </c>
      <c r="AB100" s="2" t="str">
        <f>+'LIBRO GIORNALE'!B103</f>
        <v>0000</v>
      </c>
      <c r="AC100" s="2" t="str">
        <f>+'LIBRO GIORNALE'!C103</f>
        <v>Scegliere descrizione conto</v>
      </c>
      <c r="AD100" s="2">
        <f>+'LIBRO GIORNALE'!D103</f>
        <v>0</v>
      </c>
      <c r="AE100" s="2">
        <f>+'LIBRO GIORNALE'!E103</f>
        <v>0</v>
      </c>
      <c r="AF100" s="2">
        <f>+'LIBRO GIORNALE'!F103</f>
        <v>0</v>
      </c>
    </row>
    <row r="101" spans="27:32" x14ac:dyDescent="0.25">
      <c r="AA101" s="1">
        <f>+'LIBRO GIORNALE'!A104</f>
        <v>0</v>
      </c>
      <c r="AB101" s="2" t="str">
        <f>+'LIBRO GIORNALE'!B104</f>
        <v>0000</v>
      </c>
      <c r="AC101" s="2" t="str">
        <f>+'LIBRO GIORNALE'!C104</f>
        <v>Scegliere descrizione conto</v>
      </c>
      <c r="AD101" s="2">
        <f>+'LIBRO GIORNALE'!D104</f>
        <v>0</v>
      </c>
      <c r="AE101" s="2">
        <f>+'LIBRO GIORNALE'!E104</f>
        <v>0</v>
      </c>
      <c r="AF101" s="2">
        <f>+'LIBRO GIORNALE'!F104</f>
        <v>0</v>
      </c>
    </row>
    <row r="102" spans="27:32" x14ac:dyDescent="0.25">
      <c r="AA102" s="1">
        <f>+'LIBRO GIORNALE'!A105</f>
        <v>0</v>
      </c>
      <c r="AB102" s="2" t="str">
        <f>+'LIBRO GIORNALE'!B105</f>
        <v>0000</v>
      </c>
      <c r="AC102" s="2" t="str">
        <f>+'LIBRO GIORNALE'!C105</f>
        <v>Scegliere descrizione conto</v>
      </c>
      <c r="AD102" s="2">
        <f>+'LIBRO GIORNALE'!D105</f>
        <v>0</v>
      </c>
      <c r="AE102" s="2">
        <f>+'LIBRO GIORNALE'!E105</f>
        <v>0</v>
      </c>
      <c r="AF102" s="2">
        <f>+'LIBRO GIORNALE'!F105</f>
        <v>0</v>
      </c>
    </row>
    <row r="103" spans="27:32" x14ac:dyDescent="0.25">
      <c r="AA103" s="1">
        <f>+'LIBRO GIORNALE'!A106</f>
        <v>0</v>
      </c>
      <c r="AB103" s="2" t="str">
        <f>+'LIBRO GIORNALE'!B106</f>
        <v>0000</v>
      </c>
      <c r="AC103" s="2" t="str">
        <f>+'LIBRO GIORNALE'!C106</f>
        <v>Scegliere descrizione conto</v>
      </c>
      <c r="AD103" s="2">
        <f>+'LIBRO GIORNALE'!D106</f>
        <v>0</v>
      </c>
      <c r="AE103" s="2">
        <f>+'LIBRO GIORNALE'!E106</f>
        <v>0</v>
      </c>
      <c r="AF103" s="2">
        <f>+'LIBRO GIORNALE'!F106</f>
        <v>0</v>
      </c>
    </row>
    <row r="104" spans="27:32" x14ac:dyDescent="0.25">
      <c r="AA104" s="1">
        <f>+'LIBRO GIORNALE'!A107</f>
        <v>0</v>
      </c>
      <c r="AB104" s="2" t="str">
        <f>+'LIBRO GIORNALE'!B107</f>
        <v>0000</v>
      </c>
      <c r="AC104" s="2" t="str">
        <f>+'LIBRO GIORNALE'!C107</f>
        <v>Scegliere descrizione conto</v>
      </c>
      <c r="AD104" s="2">
        <f>+'LIBRO GIORNALE'!D107</f>
        <v>0</v>
      </c>
      <c r="AE104" s="2">
        <f>+'LIBRO GIORNALE'!E107</f>
        <v>0</v>
      </c>
      <c r="AF104" s="2">
        <f>+'LIBRO GIORNALE'!F107</f>
        <v>0</v>
      </c>
    </row>
    <row r="105" spans="27:32" x14ac:dyDescent="0.25">
      <c r="AA105" s="1">
        <f>+'LIBRO GIORNALE'!A108</f>
        <v>0</v>
      </c>
      <c r="AB105" s="2" t="str">
        <f>+'LIBRO GIORNALE'!B108</f>
        <v>0000</v>
      </c>
      <c r="AC105" s="2" t="str">
        <f>+'LIBRO GIORNALE'!C108</f>
        <v>Scegliere descrizione conto</v>
      </c>
      <c r="AD105" s="2">
        <f>+'LIBRO GIORNALE'!D108</f>
        <v>0</v>
      </c>
      <c r="AE105" s="2">
        <f>+'LIBRO GIORNALE'!E108</f>
        <v>0</v>
      </c>
      <c r="AF105" s="2">
        <f>+'LIBRO GIORNALE'!F108</f>
        <v>0</v>
      </c>
    </row>
    <row r="106" spans="27:32" x14ac:dyDescent="0.25">
      <c r="AA106" s="1">
        <f>+'LIBRO GIORNALE'!A109</f>
        <v>0</v>
      </c>
      <c r="AB106" s="2" t="str">
        <f>+'LIBRO GIORNALE'!B109</f>
        <v>0000</v>
      </c>
      <c r="AC106" s="2" t="str">
        <f>+'LIBRO GIORNALE'!C109</f>
        <v>Scegliere descrizione conto</v>
      </c>
      <c r="AD106" s="2">
        <f>+'LIBRO GIORNALE'!D109</f>
        <v>0</v>
      </c>
      <c r="AE106" s="2">
        <f>+'LIBRO GIORNALE'!E109</f>
        <v>0</v>
      </c>
      <c r="AF106" s="2">
        <f>+'LIBRO GIORNALE'!F109</f>
        <v>0</v>
      </c>
    </row>
    <row r="107" spans="27:32" x14ac:dyDescent="0.25">
      <c r="AA107" s="1">
        <f>+'LIBRO GIORNALE'!A110</f>
        <v>0</v>
      </c>
      <c r="AB107" s="2" t="str">
        <f>+'LIBRO GIORNALE'!B110</f>
        <v>0000</v>
      </c>
      <c r="AC107" s="2" t="str">
        <f>+'LIBRO GIORNALE'!C110</f>
        <v>Scegliere descrizione conto</v>
      </c>
      <c r="AD107" s="2">
        <f>+'LIBRO GIORNALE'!D110</f>
        <v>0</v>
      </c>
      <c r="AE107" s="2">
        <f>+'LIBRO GIORNALE'!E110</f>
        <v>0</v>
      </c>
      <c r="AF107" s="2">
        <f>+'LIBRO GIORNALE'!F110</f>
        <v>0</v>
      </c>
    </row>
    <row r="108" spans="27:32" x14ac:dyDescent="0.25">
      <c r="AA108" s="1">
        <f>+'LIBRO GIORNALE'!A111</f>
        <v>0</v>
      </c>
      <c r="AB108" s="2" t="str">
        <f>+'LIBRO GIORNALE'!B111</f>
        <v>0000</v>
      </c>
      <c r="AC108" s="2" t="str">
        <f>+'LIBRO GIORNALE'!C111</f>
        <v>Scegliere descrizione conto</v>
      </c>
      <c r="AD108" s="2">
        <f>+'LIBRO GIORNALE'!D111</f>
        <v>0</v>
      </c>
      <c r="AE108" s="2">
        <f>+'LIBRO GIORNALE'!E111</f>
        <v>0</v>
      </c>
      <c r="AF108" s="2">
        <f>+'LIBRO GIORNALE'!F111</f>
        <v>0</v>
      </c>
    </row>
    <row r="109" spans="27:32" x14ac:dyDescent="0.25">
      <c r="AA109" s="1">
        <f>+'LIBRO GIORNALE'!A112</f>
        <v>0</v>
      </c>
      <c r="AB109" s="2" t="str">
        <f>+'LIBRO GIORNALE'!B112</f>
        <v>0000</v>
      </c>
      <c r="AC109" s="2" t="str">
        <f>+'LIBRO GIORNALE'!C112</f>
        <v>Scegliere descrizione conto</v>
      </c>
      <c r="AD109" s="2">
        <f>+'LIBRO GIORNALE'!D112</f>
        <v>0</v>
      </c>
      <c r="AE109" s="2">
        <f>+'LIBRO GIORNALE'!E112</f>
        <v>0</v>
      </c>
      <c r="AF109" s="2">
        <f>+'LIBRO GIORNALE'!F112</f>
        <v>0</v>
      </c>
    </row>
    <row r="110" spans="27:32" x14ac:dyDescent="0.25">
      <c r="AA110" s="1">
        <f>+'LIBRO GIORNALE'!A113</f>
        <v>0</v>
      </c>
      <c r="AB110" s="2" t="str">
        <f>+'LIBRO GIORNALE'!B113</f>
        <v>0000</v>
      </c>
      <c r="AC110" s="2" t="str">
        <f>+'LIBRO GIORNALE'!C113</f>
        <v>Scegliere descrizione conto</v>
      </c>
      <c r="AD110" s="2">
        <f>+'LIBRO GIORNALE'!D113</f>
        <v>0</v>
      </c>
      <c r="AE110" s="2">
        <f>+'LIBRO GIORNALE'!E113</f>
        <v>0</v>
      </c>
      <c r="AF110" s="2">
        <f>+'LIBRO GIORNALE'!F113</f>
        <v>0</v>
      </c>
    </row>
    <row r="111" spans="27:32" x14ac:dyDescent="0.25">
      <c r="AA111" s="1">
        <f>+'LIBRO GIORNALE'!A114</f>
        <v>0</v>
      </c>
      <c r="AB111" s="2" t="str">
        <f>+'LIBRO GIORNALE'!B114</f>
        <v>0000</v>
      </c>
      <c r="AC111" s="2" t="str">
        <f>+'LIBRO GIORNALE'!C114</f>
        <v>Scegliere descrizione conto</v>
      </c>
      <c r="AD111" s="2">
        <f>+'LIBRO GIORNALE'!D114</f>
        <v>0</v>
      </c>
      <c r="AE111" s="2">
        <f>+'LIBRO GIORNALE'!E114</f>
        <v>0</v>
      </c>
      <c r="AF111" s="2">
        <f>+'LIBRO GIORNALE'!F114</f>
        <v>0</v>
      </c>
    </row>
    <row r="112" spans="27:32" x14ac:dyDescent="0.25">
      <c r="AA112" s="1">
        <f>+'LIBRO GIORNALE'!A115</f>
        <v>0</v>
      </c>
      <c r="AB112" s="2" t="str">
        <f>+'LIBRO GIORNALE'!B115</f>
        <v>0000</v>
      </c>
      <c r="AC112" s="2" t="str">
        <f>+'LIBRO GIORNALE'!C115</f>
        <v>Scegliere descrizione conto</v>
      </c>
      <c r="AD112" s="2">
        <f>+'LIBRO GIORNALE'!D115</f>
        <v>0</v>
      </c>
      <c r="AE112" s="2">
        <f>+'LIBRO GIORNALE'!E115</f>
        <v>0</v>
      </c>
      <c r="AF112" s="2">
        <f>+'LIBRO GIORNALE'!F115</f>
        <v>0</v>
      </c>
    </row>
    <row r="113" spans="27:32" x14ac:dyDescent="0.25">
      <c r="AA113" s="1">
        <f>+'LIBRO GIORNALE'!A116</f>
        <v>0</v>
      </c>
      <c r="AB113" s="2" t="str">
        <f>+'LIBRO GIORNALE'!B116</f>
        <v>0000</v>
      </c>
      <c r="AC113" s="2" t="str">
        <f>+'LIBRO GIORNALE'!C116</f>
        <v>Scegliere descrizione conto</v>
      </c>
      <c r="AD113" s="2">
        <f>+'LIBRO GIORNALE'!D116</f>
        <v>0</v>
      </c>
      <c r="AE113" s="2">
        <f>+'LIBRO GIORNALE'!E116</f>
        <v>0</v>
      </c>
      <c r="AF113" s="2">
        <f>+'LIBRO GIORNALE'!F116</f>
        <v>0</v>
      </c>
    </row>
    <row r="114" spans="27:32" x14ac:dyDescent="0.25">
      <c r="AA114" s="1">
        <f>+'LIBRO GIORNALE'!A117</f>
        <v>0</v>
      </c>
      <c r="AB114" s="2" t="str">
        <f>+'LIBRO GIORNALE'!B117</f>
        <v>0000</v>
      </c>
      <c r="AC114" s="2" t="str">
        <f>+'LIBRO GIORNALE'!C117</f>
        <v>Scegliere descrizione conto</v>
      </c>
      <c r="AD114" s="2">
        <f>+'LIBRO GIORNALE'!D117</f>
        <v>0</v>
      </c>
      <c r="AE114" s="2">
        <f>+'LIBRO GIORNALE'!E117</f>
        <v>0</v>
      </c>
      <c r="AF114" s="2">
        <f>+'LIBRO GIORNALE'!F117</f>
        <v>0</v>
      </c>
    </row>
    <row r="115" spans="27:32" x14ac:dyDescent="0.25">
      <c r="AA115" s="1">
        <f>+'LIBRO GIORNALE'!A118</f>
        <v>0</v>
      </c>
      <c r="AB115" s="2" t="str">
        <f>+'LIBRO GIORNALE'!B118</f>
        <v>0000</v>
      </c>
      <c r="AC115" s="2" t="str">
        <f>+'LIBRO GIORNALE'!C118</f>
        <v>Scegliere descrizione conto</v>
      </c>
      <c r="AD115" s="2">
        <f>+'LIBRO GIORNALE'!D118</f>
        <v>0</v>
      </c>
      <c r="AE115" s="2">
        <f>+'LIBRO GIORNALE'!E118</f>
        <v>0</v>
      </c>
      <c r="AF115" s="2">
        <f>+'LIBRO GIORNALE'!F118</f>
        <v>0</v>
      </c>
    </row>
    <row r="116" spans="27:32" x14ac:dyDescent="0.25">
      <c r="AA116" s="1">
        <f>+'LIBRO GIORNALE'!A119</f>
        <v>0</v>
      </c>
      <c r="AB116" s="2" t="str">
        <f>+'LIBRO GIORNALE'!B119</f>
        <v>0000</v>
      </c>
      <c r="AC116" s="2" t="str">
        <f>+'LIBRO GIORNALE'!C119</f>
        <v>Scegliere descrizione conto</v>
      </c>
      <c r="AD116" s="2">
        <f>+'LIBRO GIORNALE'!D119</f>
        <v>0</v>
      </c>
      <c r="AE116" s="2">
        <f>+'LIBRO GIORNALE'!E119</f>
        <v>0</v>
      </c>
      <c r="AF116" s="2">
        <f>+'LIBRO GIORNALE'!F119</f>
        <v>0</v>
      </c>
    </row>
    <row r="117" spans="27:32" x14ac:dyDescent="0.25">
      <c r="AA117" s="1">
        <f>+'LIBRO GIORNALE'!A120</f>
        <v>0</v>
      </c>
      <c r="AB117" s="2" t="str">
        <f>+'LIBRO GIORNALE'!B120</f>
        <v>0000</v>
      </c>
      <c r="AC117" s="2" t="str">
        <f>+'LIBRO GIORNALE'!C120</f>
        <v>Scegliere descrizione conto</v>
      </c>
      <c r="AD117" s="2">
        <f>+'LIBRO GIORNALE'!D120</f>
        <v>0</v>
      </c>
      <c r="AE117" s="2">
        <f>+'LIBRO GIORNALE'!E120</f>
        <v>0</v>
      </c>
      <c r="AF117" s="2">
        <f>+'LIBRO GIORNALE'!F120</f>
        <v>0</v>
      </c>
    </row>
    <row r="118" spans="27:32" x14ac:dyDescent="0.25">
      <c r="AA118" s="1">
        <f>+'LIBRO GIORNALE'!A121</f>
        <v>0</v>
      </c>
      <c r="AB118" s="2" t="str">
        <f>+'LIBRO GIORNALE'!B121</f>
        <v>0000</v>
      </c>
      <c r="AC118" s="2" t="str">
        <f>+'LIBRO GIORNALE'!C121</f>
        <v>Scegliere descrizione conto</v>
      </c>
      <c r="AD118" s="2">
        <f>+'LIBRO GIORNALE'!D121</f>
        <v>0</v>
      </c>
      <c r="AE118" s="2">
        <f>+'LIBRO GIORNALE'!E121</f>
        <v>0</v>
      </c>
      <c r="AF118" s="2">
        <f>+'LIBRO GIORNALE'!F121</f>
        <v>0</v>
      </c>
    </row>
    <row r="119" spans="27:32" x14ac:dyDescent="0.25">
      <c r="AA119" s="1">
        <f>+'LIBRO GIORNALE'!A122</f>
        <v>0</v>
      </c>
      <c r="AB119" s="2" t="str">
        <f>+'LIBRO GIORNALE'!B122</f>
        <v>0000</v>
      </c>
      <c r="AC119" s="2" t="str">
        <f>+'LIBRO GIORNALE'!C122</f>
        <v>Scegliere descrizione conto</v>
      </c>
      <c r="AD119" s="2">
        <f>+'LIBRO GIORNALE'!D122</f>
        <v>0</v>
      </c>
      <c r="AE119" s="2">
        <f>+'LIBRO GIORNALE'!E122</f>
        <v>0</v>
      </c>
      <c r="AF119" s="2">
        <f>+'LIBRO GIORNALE'!F122</f>
        <v>0</v>
      </c>
    </row>
    <row r="120" spans="27:32" x14ac:dyDescent="0.25">
      <c r="AA120" s="1">
        <f>+'LIBRO GIORNALE'!A123</f>
        <v>0</v>
      </c>
      <c r="AB120" s="2" t="str">
        <f>+'LIBRO GIORNALE'!B123</f>
        <v>0000</v>
      </c>
      <c r="AC120" s="2" t="str">
        <f>+'LIBRO GIORNALE'!C123</f>
        <v>Scegliere descrizione conto</v>
      </c>
      <c r="AD120" s="2">
        <f>+'LIBRO GIORNALE'!D123</f>
        <v>0</v>
      </c>
      <c r="AE120" s="2">
        <f>+'LIBRO GIORNALE'!E123</f>
        <v>0</v>
      </c>
      <c r="AF120" s="2">
        <f>+'LIBRO GIORNALE'!F123</f>
        <v>0</v>
      </c>
    </row>
    <row r="121" spans="27:32" x14ac:dyDescent="0.25">
      <c r="AA121" s="1">
        <f>+'LIBRO GIORNALE'!A124</f>
        <v>0</v>
      </c>
      <c r="AB121" s="2" t="str">
        <f>+'LIBRO GIORNALE'!B124</f>
        <v>0000</v>
      </c>
      <c r="AC121" s="2" t="str">
        <f>+'LIBRO GIORNALE'!C124</f>
        <v>Scegliere descrizione conto</v>
      </c>
      <c r="AD121" s="2">
        <f>+'LIBRO GIORNALE'!D124</f>
        <v>0</v>
      </c>
      <c r="AE121" s="2">
        <f>+'LIBRO GIORNALE'!E124</f>
        <v>0</v>
      </c>
      <c r="AF121" s="2">
        <f>+'LIBRO GIORNALE'!F124</f>
        <v>0</v>
      </c>
    </row>
    <row r="122" spans="27:32" x14ac:dyDescent="0.25">
      <c r="AA122" s="1">
        <f>+'LIBRO GIORNALE'!A125</f>
        <v>0</v>
      </c>
      <c r="AB122" s="2" t="str">
        <f>+'LIBRO GIORNALE'!B125</f>
        <v>0000</v>
      </c>
      <c r="AC122" s="2" t="str">
        <f>+'LIBRO GIORNALE'!C125</f>
        <v>Scegliere descrizione conto</v>
      </c>
      <c r="AD122" s="2">
        <f>+'LIBRO GIORNALE'!D125</f>
        <v>0</v>
      </c>
      <c r="AE122" s="2">
        <f>+'LIBRO GIORNALE'!E125</f>
        <v>0</v>
      </c>
      <c r="AF122" s="2">
        <f>+'LIBRO GIORNALE'!F125</f>
        <v>0</v>
      </c>
    </row>
    <row r="123" spans="27:32" x14ac:dyDescent="0.25">
      <c r="AA123" s="1">
        <f>+'LIBRO GIORNALE'!A126</f>
        <v>0</v>
      </c>
      <c r="AB123" s="2" t="str">
        <f>+'LIBRO GIORNALE'!B126</f>
        <v>0000</v>
      </c>
      <c r="AC123" s="2" t="str">
        <f>+'LIBRO GIORNALE'!C126</f>
        <v>Scegliere descrizione conto</v>
      </c>
      <c r="AD123" s="2">
        <f>+'LIBRO GIORNALE'!D126</f>
        <v>0</v>
      </c>
      <c r="AE123" s="2">
        <f>+'LIBRO GIORNALE'!E126</f>
        <v>0</v>
      </c>
      <c r="AF123" s="2">
        <f>+'LIBRO GIORNALE'!F126</f>
        <v>0</v>
      </c>
    </row>
    <row r="124" spans="27:32" x14ac:dyDescent="0.25">
      <c r="AA124" s="1">
        <f>+'LIBRO GIORNALE'!A127</f>
        <v>0</v>
      </c>
      <c r="AB124" s="2" t="str">
        <f>+'LIBRO GIORNALE'!B127</f>
        <v>0000</v>
      </c>
      <c r="AC124" s="2" t="str">
        <f>+'LIBRO GIORNALE'!C127</f>
        <v>Scegliere descrizione conto</v>
      </c>
      <c r="AD124" s="2">
        <f>+'LIBRO GIORNALE'!D127</f>
        <v>0</v>
      </c>
      <c r="AE124" s="2">
        <f>+'LIBRO GIORNALE'!E127</f>
        <v>0</v>
      </c>
      <c r="AF124" s="2">
        <f>+'LIBRO GIORNALE'!F127</f>
        <v>0</v>
      </c>
    </row>
    <row r="125" spans="27:32" x14ac:dyDescent="0.25">
      <c r="AA125" s="1">
        <f>+'LIBRO GIORNALE'!A128</f>
        <v>0</v>
      </c>
      <c r="AB125" s="2" t="str">
        <f>+'LIBRO GIORNALE'!B128</f>
        <v>0000</v>
      </c>
      <c r="AC125" s="2" t="str">
        <f>+'LIBRO GIORNALE'!C128</f>
        <v>Scegliere descrizione conto</v>
      </c>
      <c r="AD125" s="2">
        <f>+'LIBRO GIORNALE'!D128</f>
        <v>0</v>
      </c>
      <c r="AE125" s="2">
        <f>+'LIBRO GIORNALE'!E128</f>
        <v>0</v>
      </c>
      <c r="AF125" s="2">
        <f>+'LIBRO GIORNALE'!F128</f>
        <v>0</v>
      </c>
    </row>
    <row r="126" spans="27:32" x14ac:dyDescent="0.25">
      <c r="AA126" s="1">
        <f>+'LIBRO GIORNALE'!A129</f>
        <v>0</v>
      </c>
      <c r="AB126" s="2" t="str">
        <f>+'LIBRO GIORNALE'!B129</f>
        <v>0000</v>
      </c>
      <c r="AC126" s="2" t="str">
        <f>+'LIBRO GIORNALE'!C129</f>
        <v>Scegliere descrizione conto</v>
      </c>
      <c r="AD126" s="2">
        <f>+'LIBRO GIORNALE'!D129</f>
        <v>0</v>
      </c>
      <c r="AE126" s="2">
        <f>+'LIBRO GIORNALE'!E129</f>
        <v>0</v>
      </c>
      <c r="AF126" s="2">
        <f>+'LIBRO GIORNALE'!F129</f>
        <v>0</v>
      </c>
    </row>
    <row r="127" spans="27:32" x14ac:dyDescent="0.25">
      <c r="AA127" s="1">
        <f>+'LIBRO GIORNALE'!A130</f>
        <v>0</v>
      </c>
      <c r="AB127" s="2" t="str">
        <f>+'LIBRO GIORNALE'!B130</f>
        <v>0000</v>
      </c>
      <c r="AC127" s="2" t="str">
        <f>+'LIBRO GIORNALE'!C130</f>
        <v>Scegliere descrizione conto</v>
      </c>
      <c r="AD127" s="2">
        <f>+'LIBRO GIORNALE'!D130</f>
        <v>0</v>
      </c>
      <c r="AE127" s="2">
        <f>+'LIBRO GIORNALE'!E130</f>
        <v>0</v>
      </c>
      <c r="AF127" s="2">
        <f>+'LIBRO GIORNALE'!F130</f>
        <v>0</v>
      </c>
    </row>
    <row r="128" spans="27:32" x14ac:dyDescent="0.25">
      <c r="AA128" s="1">
        <f>+'LIBRO GIORNALE'!A131</f>
        <v>0</v>
      </c>
      <c r="AB128" s="2" t="str">
        <f>+'LIBRO GIORNALE'!B131</f>
        <v>0000</v>
      </c>
      <c r="AC128" s="2" t="str">
        <f>+'LIBRO GIORNALE'!C131</f>
        <v>Scegliere descrizione conto</v>
      </c>
      <c r="AD128" s="2">
        <f>+'LIBRO GIORNALE'!D131</f>
        <v>0</v>
      </c>
      <c r="AE128" s="2">
        <f>+'LIBRO GIORNALE'!E131</f>
        <v>0</v>
      </c>
      <c r="AF128" s="2">
        <f>+'LIBRO GIORNALE'!F131</f>
        <v>0</v>
      </c>
    </row>
    <row r="129" spans="27:32" x14ac:dyDescent="0.25">
      <c r="AA129" s="1">
        <f>+'LIBRO GIORNALE'!A132</f>
        <v>0</v>
      </c>
      <c r="AB129" s="2" t="str">
        <f>+'LIBRO GIORNALE'!B132</f>
        <v>0000</v>
      </c>
      <c r="AC129" s="2" t="str">
        <f>+'LIBRO GIORNALE'!C132</f>
        <v>Scegliere descrizione conto</v>
      </c>
      <c r="AD129" s="2">
        <f>+'LIBRO GIORNALE'!D132</f>
        <v>0</v>
      </c>
      <c r="AE129" s="2">
        <f>+'LIBRO GIORNALE'!E132</f>
        <v>0</v>
      </c>
      <c r="AF129" s="2">
        <f>+'LIBRO GIORNALE'!F132</f>
        <v>0</v>
      </c>
    </row>
    <row r="130" spans="27:32" x14ac:dyDescent="0.25">
      <c r="AA130" s="1">
        <f>+'LIBRO GIORNALE'!A133</f>
        <v>0</v>
      </c>
      <c r="AB130" s="2" t="str">
        <f>+'LIBRO GIORNALE'!B133</f>
        <v>0000</v>
      </c>
      <c r="AC130" s="2" t="str">
        <f>+'LIBRO GIORNALE'!C133</f>
        <v>Scegliere descrizione conto</v>
      </c>
      <c r="AD130" s="2">
        <f>+'LIBRO GIORNALE'!D133</f>
        <v>0</v>
      </c>
      <c r="AE130" s="2">
        <f>+'LIBRO GIORNALE'!E133</f>
        <v>0</v>
      </c>
      <c r="AF130" s="2">
        <f>+'LIBRO GIORNALE'!F133</f>
        <v>0</v>
      </c>
    </row>
    <row r="131" spans="27:32" x14ac:dyDescent="0.25">
      <c r="AA131" s="1">
        <f>+'LIBRO GIORNALE'!A134</f>
        <v>0</v>
      </c>
      <c r="AB131" s="2" t="str">
        <f>+'LIBRO GIORNALE'!B134</f>
        <v>0000</v>
      </c>
      <c r="AC131" s="2" t="str">
        <f>+'LIBRO GIORNALE'!C134</f>
        <v>Scegliere descrizione conto</v>
      </c>
      <c r="AD131" s="2">
        <f>+'LIBRO GIORNALE'!D134</f>
        <v>0</v>
      </c>
      <c r="AE131" s="2">
        <f>+'LIBRO GIORNALE'!E134</f>
        <v>0</v>
      </c>
      <c r="AF131" s="2">
        <f>+'LIBRO GIORNALE'!F134</f>
        <v>0</v>
      </c>
    </row>
    <row r="132" spans="27:32" x14ac:dyDescent="0.25">
      <c r="AA132" s="1">
        <f>+'LIBRO GIORNALE'!A135</f>
        <v>0</v>
      </c>
      <c r="AB132" s="2" t="str">
        <f>+'LIBRO GIORNALE'!B135</f>
        <v>0000</v>
      </c>
      <c r="AC132" s="2" t="str">
        <f>+'LIBRO GIORNALE'!C135</f>
        <v>Scegliere descrizione conto</v>
      </c>
      <c r="AD132" s="2">
        <f>+'LIBRO GIORNALE'!D135</f>
        <v>0</v>
      </c>
      <c r="AE132" s="2">
        <f>+'LIBRO GIORNALE'!E135</f>
        <v>0</v>
      </c>
      <c r="AF132" s="2">
        <f>+'LIBRO GIORNALE'!F135</f>
        <v>0</v>
      </c>
    </row>
    <row r="133" spans="27:32" x14ac:dyDescent="0.25">
      <c r="AA133" s="1">
        <f>+'LIBRO GIORNALE'!A136</f>
        <v>0</v>
      </c>
      <c r="AB133" s="2" t="str">
        <f>+'LIBRO GIORNALE'!B136</f>
        <v>0000</v>
      </c>
      <c r="AC133" s="2" t="str">
        <f>+'LIBRO GIORNALE'!C136</f>
        <v>Scegliere descrizione conto</v>
      </c>
      <c r="AD133" s="2">
        <f>+'LIBRO GIORNALE'!D136</f>
        <v>0</v>
      </c>
      <c r="AE133" s="2">
        <f>+'LIBRO GIORNALE'!E136</f>
        <v>0</v>
      </c>
      <c r="AF133" s="2">
        <f>+'LIBRO GIORNALE'!F136</f>
        <v>0</v>
      </c>
    </row>
    <row r="134" spans="27:32" x14ac:dyDescent="0.25">
      <c r="AA134" s="1">
        <f>+'LIBRO GIORNALE'!A137</f>
        <v>0</v>
      </c>
      <c r="AB134" s="2" t="str">
        <f>+'LIBRO GIORNALE'!B137</f>
        <v>0000</v>
      </c>
      <c r="AC134" s="2" t="str">
        <f>+'LIBRO GIORNALE'!C137</f>
        <v>Scegliere descrizione conto</v>
      </c>
      <c r="AD134" s="2">
        <f>+'LIBRO GIORNALE'!D137</f>
        <v>0</v>
      </c>
      <c r="AE134" s="2">
        <f>+'LIBRO GIORNALE'!E137</f>
        <v>0</v>
      </c>
      <c r="AF134" s="2">
        <f>+'LIBRO GIORNALE'!F137</f>
        <v>0</v>
      </c>
    </row>
    <row r="135" spans="27:32" x14ac:dyDescent="0.25">
      <c r="AA135" s="1">
        <f>+'LIBRO GIORNALE'!A138</f>
        <v>0</v>
      </c>
      <c r="AB135" s="2" t="str">
        <f>+'LIBRO GIORNALE'!B138</f>
        <v>0000</v>
      </c>
      <c r="AC135" s="2" t="str">
        <f>+'LIBRO GIORNALE'!C138</f>
        <v>Scegliere descrizione conto</v>
      </c>
      <c r="AD135" s="2">
        <f>+'LIBRO GIORNALE'!D138</f>
        <v>0</v>
      </c>
      <c r="AE135" s="2">
        <f>+'LIBRO GIORNALE'!E138</f>
        <v>0</v>
      </c>
      <c r="AF135" s="2">
        <f>+'LIBRO GIORNALE'!F138</f>
        <v>0</v>
      </c>
    </row>
    <row r="136" spans="27:32" x14ac:dyDescent="0.25">
      <c r="AA136" s="1">
        <f>+'LIBRO GIORNALE'!A139</f>
        <v>0</v>
      </c>
      <c r="AB136" s="2" t="str">
        <f>+'LIBRO GIORNALE'!B139</f>
        <v>0000</v>
      </c>
      <c r="AC136" s="2" t="str">
        <f>+'LIBRO GIORNALE'!C139</f>
        <v>Scegliere descrizione conto</v>
      </c>
      <c r="AD136" s="2">
        <f>+'LIBRO GIORNALE'!D139</f>
        <v>0</v>
      </c>
      <c r="AE136" s="2">
        <f>+'LIBRO GIORNALE'!E139</f>
        <v>0</v>
      </c>
      <c r="AF136" s="2">
        <f>+'LIBRO GIORNALE'!F139</f>
        <v>0</v>
      </c>
    </row>
    <row r="137" spans="27:32" x14ac:dyDescent="0.25">
      <c r="AA137" s="1">
        <f>+'LIBRO GIORNALE'!A140</f>
        <v>0</v>
      </c>
      <c r="AB137" s="2" t="str">
        <f>+'LIBRO GIORNALE'!B140</f>
        <v>0000</v>
      </c>
      <c r="AC137" s="2" t="str">
        <f>+'LIBRO GIORNALE'!C140</f>
        <v>Scegliere descrizione conto</v>
      </c>
      <c r="AD137" s="2">
        <f>+'LIBRO GIORNALE'!D140</f>
        <v>0</v>
      </c>
      <c r="AE137" s="2">
        <f>+'LIBRO GIORNALE'!E140</f>
        <v>0</v>
      </c>
      <c r="AF137" s="2">
        <f>+'LIBRO GIORNALE'!F140</f>
        <v>0</v>
      </c>
    </row>
    <row r="138" spans="27:32" x14ac:dyDescent="0.25">
      <c r="AA138" s="1">
        <f>+'LIBRO GIORNALE'!A141</f>
        <v>0</v>
      </c>
      <c r="AB138" s="2" t="str">
        <f>+'LIBRO GIORNALE'!B141</f>
        <v>0000</v>
      </c>
      <c r="AC138" s="2" t="str">
        <f>+'LIBRO GIORNALE'!C141</f>
        <v>Scegliere descrizione conto</v>
      </c>
      <c r="AD138" s="2">
        <f>+'LIBRO GIORNALE'!D141</f>
        <v>0</v>
      </c>
      <c r="AE138" s="2">
        <f>+'LIBRO GIORNALE'!E141</f>
        <v>0</v>
      </c>
      <c r="AF138" s="2">
        <f>+'LIBRO GIORNALE'!F141</f>
        <v>0</v>
      </c>
    </row>
    <row r="139" spans="27:32" x14ac:dyDescent="0.25">
      <c r="AA139" s="1">
        <f>+'LIBRO GIORNALE'!A142</f>
        <v>0</v>
      </c>
      <c r="AB139" s="2" t="str">
        <f>+'LIBRO GIORNALE'!B142</f>
        <v>0000</v>
      </c>
      <c r="AC139" s="2" t="str">
        <f>+'LIBRO GIORNALE'!C142</f>
        <v>Scegliere descrizione conto</v>
      </c>
      <c r="AD139" s="2">
        <f>+'LIBRO GIORNALE'!D142</f>
        <v>0</v>
      </c>
      <c r="AE139" s="2">
        <f>+'LIBRO GIORNALE'!E142</f>
        <v>0</v>
      </c>
      <c r="AF139" s="2">
        <f>+'LIBRO GIORNALE'!F142</f>
        <v>0</v>
      </c>
    </row>
    <row r="140" spans="27:32" x14ac:dyDescent="0.25">
      <c r="AA140" s="1">
        <f>+'LIBRO GIORNALE'!A143</f>
        <v>0</v>
      </c>
      <c r="AB140" s="2" t="str">
        <f>+'LIBRO GIORNALE'!B143</f>
        <v>0000</v>
      </c>
      <c r="AC140" s="2" t="str">
        <f>+'LIBRO GIORNALE'!C143</f>
        <v>Scegliere descrizione conto</v>
      </c>
      <c r="AD140" s="2">
        <f>+'LIBRO GIORNALE'!D143</f>
        <v>0</v>
      </c>
      <c r="AE140" s="2">
        <f>+'LIBRO GIORNALE'!E143</f>
        <v>0</v>
      </c>
      <c r="AF140" s="2">
        <f>+'LIBRO GIORNALE'!F143</f>
        <v>0</v>
      </c>
    </row>
    <row r="141" spans="27:32" x14ac:dyDescent="0.25">
      <c r="AA141" s="1">
        <f>+'LIBRO GIORNALE'!A144</f>
        <v>0</v>
      </c>
      <c r="AB141" s="2" t="str">
        <f>+'LIBRO GIORNALE'!B144</f>
        <v>0000</v>
      </c>
      <c r="AC141" s="2" t="str">
        <f>+'LIBRO GIORNALE'!C144</f>
        <v>Scegliere descrizione conto</v>
      </c>
      <c r="AD141" s="2">
        <f>+'LIBRO GIORNALE'!D144</f>
        <v>0</v>
      </c>
      <c r="AE141" s="2">
        <f>+'LIBRO GIORNALE'!E144</f>
        <v>0</v>
      </c>
      <c r="AF141" s="2">
        <f>+'LIBRO GIORNALE'!F144</f>
        <v>0</v>
      </c>
    </row>
    <row r="142" spans="27:32" x14ac:dyDescent="0.25">
      <c r="AA142" s="1">
        <f>+'LIBRO GIORNALE'!A145</f>
        <v>0</v>
      </c>
      <c r="AB142" s="2" t="str">
        <f>+'LIBRO GIORNALE'!B145</f>
        <v>0000</v>
      </c>
      <c r="AC142" s="2" t="str">
        <f>+'LIBRO GIORNALE'!C145</f>
        <v>Scegliere descrizione conto</v>
      </c>
      <c r="AD142" s="2">
        <f>+'LIBRO GIORNALE'!D145</f>
        <v>0</v>
      </c>
      <c r="AE142" s="2">
        <f>+'LIBRO GIORNALE'!E145</f>
        <v>0</v>
      </c>
      <c r="AF142" s="2">
        <f>+'LIBRO GIORNALE'!F145</f>
        <v>0</v>
      </c>
    </row>
    <row r="143" spans="27:32" x14ac:dyDescent="0.25">
      <c r="AA143" s="1">
        <f>+'LIBRO GIORNALE'!A146</f>
        <v>0</v>
      </c>
      <c r="AB143" s="2" t="str">
        <f>+'LIBRO GIORNALE'!B146</f>
        <v>0000</v>
      </c>
      <c r="AC143" s="2" t="str">
        <f>+'LIBRO GIORNALE'!C146</f>
        <v>Scegliere descrizione conto</v>
      </c>
      <c r="AD143" s="2">
        <f>+'LIBRO GIORNALE'!D146</f>
        <v>0</v>
      </c>
      <c r="AE143" s="2">
        <f>+'LIBRO GIORNALE'!E146</f>
        <v>0</v>
      </c>
      <c r="AF143" s="2">
        <f>+'LIBRO GIORNALE'!F146</f>
        <v>0</v>
      </c>
    </row>
    <row r="144" spans="27:32" x14ac:dyDescent="0.25">
      <c r="AA144" s="1">
        <f>+'LIBRO GIORNALE'!A147</f>
        <v>0</v>
      </c>
      <c r="AB144" s="2" t="str">
        <f>+'LIBRO GIORNALE'!B147</f>
        <v>0000</v>
      </c>
      <c r="AC144" s="2" t="str">
        <f>+'LIBRO GIORNALE'!C147</f>
        <v>Scegliere descrizione conto</v>
      </c>
      <c r="AD144" s="2">
        <f>+'LIBRO GIORNALE'!D147</f>
        <v>0</v>
      </c>
      <c r="AE144" s="2">
        <f>+'LIBRO GIORNALE'!E147</f>
        <v>0</v>
      </c>
      <c r="AF144" s="2">
        <f>+'LIBRO GIORNALE'!F147</f>
        <v>0</v>
      </c>
    </row>
    <row r="145" spans="27:32" x14ac:dyDescent="0.25">
      <c r="AA145" s="1">
        <f>+'LIBRO GIORNALE'!A148</f>
        <v>0</v>
      </c>
      <c r="AB145" s="2" t="str">
        <f>+'LIBRO GIORNALE'!B148</f>
        <v>0000</v>
      </c>
      <c r="AC145" s="2" t="str">
        <f>+'LIBRO GIORNALE'!C148</f>
        <v>Scegliere descrizione conto</v>
      </c>
      <c r="AD145" s="2">
        <f>+'LIBRO GIORNALE'!D148</f>
        <v>0</v>
      </c>
      <c r="AE145" s="2">
        <f>+'LIBRO GIORNALE'!E148</f>
        <v>0</v>
      </c>
      <c r="AF145" s="2">
        <f>+'LIBRO GIORNALE'!F148</f>
        <v>0</v>
      </c>
    </row>
    <row r="146" spans="27:32" x14ac:dyDescent="0.25">
      <c r="AA146" s="1">
        <f>+'LIBRO GIORNALE'!A149</f>
        <v>0</v>
      </c>
      <c r="AB146" s="2" t="str">
        <f>+'LIBRO GIORNALE'!B149</f>
        <v>0000</v>
      </c>
      <c r="AC146" s="2" t="str">
        <f>+'LIBRO GIORNALE'!C149</f>
        <v>Scegliere descrizione conto</v>
      </c>
      <c r="AD146" s="2">
        <f>+'LIBRO GIORNALE'!D149</f>
        <v>0</v>
      </c>
      <c r="AE146" s="2">
        <f>+'LIBRO GIORNALE'!E149</f>
        <v>0</v>
      </c>
      <c r="AF146" s="2">
        <f>+'LIBRO GIORNALE'!F149</f>
        <v>0</v>
      </c>
    </row>
    <row r="147" spans="27:32" x14ac:dyDescent="0.25">
      <c r="AA147" s="1">
        <f>+'LIBRO GIORNALE'!A150</f>
        <v>0</v>
      </c>
      <c r="AB147" s="2" t="str">
        <f>+'LIBRO GIORNALE'!B150</f>
        <v>0000</v>
      </c>
      <c r="AC147" s="2" t="str">
        <f>+'LIBRO GIORNALE'!C150</f>
        <v>Scegliere descrizione conto</v>
      </c>
      <c r="AD147" s="2">
        <f>+'LIBRO GIORNALE'!D150</f>
        <v>0</v>
      </c>
      <c r="AE147" s="2">
        <f>+'LIBRO GIORNALE'!E150</f>
        <v>0</v>
      </c>
      <c r="AF147" s="2">
        <f>+'LIBRO GIORNALE'!F150</f>
        <v>0</v>
      </c>
    </row>
    <row r="148" spans="27:32" x14ac:dyDescent="0.25">
      <c r="AA148" s="1">
        <f>+'LIBRO GIORNALE'!A151</f>
        <v>0</v>
      </c>
      <c r="AB148" s="2" t="str">
        <f>+'LIBRO GIORNALE'!B151</f>
        <v>0000</v>
      </c>
      <c r="AC148" s="2" t="str">
        <f>+'LIBRO GIORNALE'!C151</f>
        <v>Scegliere descrizione conto</v>
      </c>
      <c r="AD148" s="2">
        <f>+'LIBRO GIORNALE'!D151</f>
        <v>0</v>
      </c>
      <c r="AE148" s="2">
        <f>+'LIBRO GIORNALE'!E151</f>
        <v>0</v>
      </c>
      <c r="AF148" s="2">
        <f>+'LIBRO GIORNALE'!F151</f>
        <v>0</v>
      </c>
    </row>
    <row r="149" spans="27:32" x14ac:dyDescent="0.25">
      <c r="AA149" s="1">
        <f>+'LIBRO GIORNALE'!A152</f>
        <v>0</v>
      </c>
      <c r="AB149" s="2" t="str">
        <f>+'LIBRO GIORNALE'!B152</f>
        <v>0000</v>
      </c>
      <c r="AC149" s="2" t="str">
        <f>+'LIBRO GIORNALE'!C152</f>
        <v>Scegliere descrizione conto</v>
      </c>
      <c r="AD149" s="2">
        <f>+'LIBRO GIORNALE'!D152</f>
        <v>0</v>
      </c>
      <c r="AE149" s="2">
        <f>+'LIBRO GIORNALE'!E152</f>
        <v>0</v>
      </c>
      <c r="AF149" s="2">
        <f>+'LIBRO GIORNALE'!F152</f>
        <v>0</v>
      </c>
    </row>
    <row r="150" spans="27:32" x14ac:dyDescent="0.25">
      <c r="AA150" s="1">
        <f>+'LIBRO GIORNALE'!A153</f>
        <v>0</v>
      </c>
      <c r="AB150" s="2" t="str">
        <f>+'LIBRO GIORNALE'!B153</f>
        <v>0000</v>
      </c>
      <c r="AC150" s="2" t="str">
        <f>+'LIBRO GIORNALE'!C153</f>
        <v>Scegliere descrizione conto</v>
      </c>
      <c r="AD150" s="2">
        <f>+'LIBRO GIORNALE'!D153</f>
        <v>0</v>
      </c>
      <c r="AE150" s="2">
        <f>+'LIBRO GIORNALE'!E153</f>
        <v>0</v>
      </c>
      <c r="AF150" s="2">
        <f>+'LIBRO GIORNALE'!F153</f>
        <v>0</v>
      </c>
    </row>
    <row r="151" spans="27:32" x14ac:dyDescent="0.25">
      <c r="AA151" s="1">
        <f>+'LIBRO GIORNALE'!A154</f>
        <v>0</v>
      </c>
      <c r="AB151" s="2" t="str">
        <f>+'LIBRO GIORNALE'!B154</f>
        <v>0000</v>
      </c>
      <c r="AC151" s="2" t="str">
        <f>+'LIBRO GIORNALE'!C154</f>
        <v>Scegliere descrizione conto</v>
      </c>
      <c r="AD151" s="2">
        <f>+'LIBRO GIORNALE'!D154</f>
        <v>0</v>
      </c>
      <c r="AE151" s="2">
        <f>+'LIBRO GIORNALE'!E154</f>
        <v>0</v>
      </c>
      <c r="AF151" s="2">
        <f>+'LIBRO GIORNALE'!F154</f>
        <v>0</v>
      </c>
    </row>
    <row r="152" spans="27:32" x14ac:dyDescent="0.25">
      <c r="AA152" s="1">
        <f>+'LIBRO GIORNALE'!A155</f>
        <v>0</v>
      </c>
      <c r="AB152" s="2" t="str">
        <f>+'LIBRO GIORNALE'!B155</f>
        <v>0000</v>
      </c>
      <c r="AC152" s="2" t="str">
        <f>+'LIBRO GIORNALE'!C155</f>
        <v>Scegliere descrizione conto</v>
      </c>
      <c r="AD152" s="2">
        <f>+'LIBRO GIORNALE'!D155</f>
        <v>0</v>
      </c>
      <c r="AE152" s="2">
        <f>+'LIBRO GIORNALE'!E155</f>
        <v>0</v>
      </c>
      <c r="AF152" s="2">
        <f>+'LIBRO GIORNALE'!F155</f>
        <v>0</v>
      </c>
    </row>
    <row r="153" spans="27:32" x14ac:dyDescent="0.25">
      <c r="AA153" s="1">
        <f>+'LIBRO GIORNALE'!A156</f>
        <v>0</v>
      </c>
      <c r="AB153" s="2" t="str">
        <f>+'LIBRO GIORNALE'!B156</f>
        <v>0000</v>
      </c>
      <c r="AC153" s="2" t="str">
        <f>+'LIBRO GIORNALE'!C156</f>
        <v>Scegliere descrizione conto</v>
      </c>
      <c r="AD153" s="2">
        <f>+'LIBRO GIORNALE'!D156</f>
        <v>0</v>
      </c>
      <c r="AE153" s="2">
        <f>+'LIBRO GIORNALE'!E156</f>
        <v>0</v>
      </c>
      <c r="AF153" s="2">
        <f>+'LIBRO GIORNALE'!F156</f>
        <v>0</v>
      </c>
    </row>
    <row r="154" spans="27:32" x14ac:dyDescent="0.25">
      <c r="AA154" s="1">
        <f>+'LIBRO GIORNALE'!A157</f>
        <v>0</v>
      </c>
      <c r="AB154" s="2" t="str">
        <f>+'LIBRO GIORNALE'!B157</f>
        <v>0000</v>
      </c>
      <c r="AC154" s="2" t="str">
        <f>+'LIBRO GIORNALE'!C157</f>
        <v>Scegliere descrizione conto</v>
      </c>
      <c r="AD154" s="2">
        <f>+'LIBRO GIORNALE'!D157</f>
        <v>0</v>
      </c>
      <c r="AE154" s="2">
        <f>+'LIBRO GIORNALE'!E157</f>
        <v>0</v>
      </c>
      <c r="AF154" s="2">
        <f>+'LIBRO GIORNALE'!F157</f>
        <v>0</v>
      </c>
    </row>
    <row r="155" spans="27:32" x14ac:dyDescent="0.25">
      <c r="AA155" s="1">
        <f>+'LIBRO GIORNALE'!A158</f>
        <v>0</v>
      </c>
      <c r="AB155" s="2" t="str">
        <f>+'LIBRO GIORNALE'!B158</f>
        <v>0000</v>
      </c>
      <c r="AC155" s="2" t="str">
        <f>+'LIBRO GIORNALE'!C158</f>
        <v>Scegliere descrizione conto</v>
      </c>
      <c r="AD155" s="2">
        <f>+'LIBRO GIORNALE'!D158</f>
        <v>0</v>
      </c>
      <c r="AE155" s="2">
        <f>+'LIBRO GIORNALE'!E158</f>
        <v>0</v>
      </c>
      <c r="AF155" s="2">
        <f>+'LIBRO GIORNALE'!F158</f>
        <v>0</v>
      </c>
    </row>
    <row r="156" spans="27:32" x14ac:dyDescent="0.25">
      <c r="AA156" s="1">
        <f>+'LIBRO GIORNALE'!A159</f>
        <v>0</v>
      </c>
      <c r="AB156" s="2" t="str">
        <f>+'LIBRO GIORNALE'!B159</f>
        <v>0000</v>
      </c>
      <c r="AC156" s="2" t="str">
        <f>+'LIBRO GIORNALE'!C159</f>
        <v>Scegliere descrizione conto</v>
      </c>
      <c r="AD156" s="2">
        <f>+'LIBRO GIORNALE'!D159</f>
        <v>0</v>
      </c>
      <c r="AE156" s="2">
        <f>+'LIBRO GIORNALE'!E159</f>
        <v>0</v>
      </c>
      <c r="AF156" s="2">
        <f>+'LIBRO GIORNALE'!F159</f>
        <v>0</v>
      </c>
    </row>
    <row r="157" spans="27:32" x14ac:dyDescent="0.25">
      <c r="AA157" s="1">
        <f>+'LIBRO GIORNALE'!A160</f>
        <v>0</v>
      </c>
      <c r="AB157" s="2" t="str">
        <f>+'LIBRO GIORNALE'!B160</f>
        <v>0000</v>
      </c>
      <c r="AC157" s="2" t="str">
        <f>+'LIBRO GIORNALE'!C160</f>
        <v>Scegliere descrizione conto</v>
      </c>
      <c r="AD157" s="2">
        <f>+'LIBRO GIORNALE'!D160</f>
        <v>0</v>
      </c>
      <c r="AE157" s="2">
        <f>+'LIBRO GIORNALE'!E160</f>
        <v>0</v>
      </c>
      <c r="AF157" s="2">
        <f>+'LIBRO GIORNALE'!F160</f>
        <v>0</v>
      </c>
    </row>
    <row r="158" spans="27:32" x14ac:dyDescent="0.25">
      <c r="AA158" s="1">
        <f>+'LIBRO GIORNALE'!A161</f>
        <v>0</v>
      </c>
      <c r="AB158" s="2" t="str">
        <f>+'LIBRO GIORNALE'!B161</f>
        <v>0000</v>
      </c>
      <c r="AC158" s="2" t="str">
        <f>+'LIBRO GIORNALE'!C161</f>
        <v>Scegliere descrizione conto</v>
      </c>
      <c r="AD158" s="2">
        <f>+'LIBRO GIORNALE'!D161</f>
        <v>0</v>
      </c>
      <c r="AE158" s="2">
        <f>+'LIBRO GIORNALE'!E161</f>
        <v>0</v>
      </c>
      <c r="AF158" s="2">
        <f>+'LIBRO GIORNALE'!F161</f>
        <v>0</v>
      </c>
    </row>
    <row r="159" spans="27:32" x14ac:dyDescent="0.25">
      <c r="AA159" s="1">
        <f>+'LIBRO GIORNALE'!A162</f>
        <v>0</v>
      </c>
      <c r="AB159" s="2" t="str">
        <f>+'LIBRO GIORNALE'!B162</f>
        <v>0000</v>
      </c>
      <c r="AC159" s="2" t="str">
        <f>+'LIBRO GIORNALE'!C162</f>
        <v>Scegliere descrizione conto</v>
      </c>
      <c r="AD159" s="2">
        <f>+'LIBRO GIORNALE'!D162</f>
        <v>0</v>
      </c>
      <c r="AE159" s="2">
        <f>+'LIBRO GIORNALE'!E162</f>
        <v>0</v>
      </c>
      <c r="AF159" s="2">
        <f>+'LIBRO GIORNALE'!F162</f>
        <v>0</v>
      </c>
    </row>
    <row r="160" spans="27:32" x14ac:dyDescent="0.25">
      <c r="AA160" s="1">
        <f>+'LIBRO GIORNALE'!A163</f>
        <v>0</v>
      </c>
      <c r="AB160" s="2" t="str">
        <f>+'LIBRO GIORNALE'!B163</f>
        <v>0000</v>
      </c>
      <c r="AC160" s="2" t="str">
        <f>+'LIBRO GIORNALE'!C163</f>
        <v>Scegliere descrizione conto</v>
      </c>
      <c r="AD160" s="2">
        <f>+'LIBRO GIORNALE'!D163</f>
        <v>0</v>
      </c>
      <c r="AE160" s="2">
        <f>+'LIBRO GIORNALE'!E163</f>
        <v>0</v>
      </c>
      <c r="AF160" s="2">
        <f>+'LIBRO GIORNALE'!F163</f>
        <v>0</v>
      </c>
    </row>
    <row r="161" spans="27:32" x14ac:dyDescent="0.25">
      <c r="AA161" s="1">
        <f>+'LIBRO GIORNALE'!A164</f>
        <v>0</v>
      </c>
      <c r="AB161" s="2" t="str">
        <f>+'LIBRO GIORNALE'!B164</f>
        <v>0000</v>
      </c>
      <c r="AC161" s="2" t="str">
        <f>+'LIBRO GIORNALE'!C164</f>
        <v>Scegliere descrizione conto</v>
      </c>
      <c r="AD161" s="2">
        <f>+'LIBRO GIORNALE'!D164</f>
        <v>0</v>
      </c>
      <c r="AE161" s="2">
        <f>+'LIBRO GIORNALE'!E164</f>
        <v>0</v>
      </c>
      <c r="AF161" s="2">
        <f>+'LIBRO GIORNALE'!F164</f>
        <v>0</v>
      </c>
    </row>
    <row r="162" spans="27:32" x14ac:dyDescent="0.25">
      <c r="AA162" s="1">
        <f>+'LIBRO GIORNALE'!A165</f>
        <v>0</v>
      </c>
      <c r="AB162" s="2" t="str">
        <f>+'LIBRO GIORNALE'!B165</f>
        <v>0000</v>
      </c>
      <c r="AC162" s="2" t="str">
        <f>+'LIBRO GIORNALE'!C165</f>
        <v>Scegliere descrizione conto</v>
      </c>
      <c r="AD162" s="2">
        <f>+'LIBRO GIORNALE'!D165</f>
        <v>0</v>
      </c>
      <c r="AE162" s="2">
        <f>+'LIBRO GIORNALE'!E165</f>
        <v>0</v>
      </c>
      <c r="AF162" s="2">
        <f>+'LIBRO GIORNALE'!F165</f>
        <v>0</v>
      </c>
    </row>
    <row r="163" spans="27:32" x14ac:dyDescent="0.25">
      <c r="AA163" s="1">
        <f>+'LIBRO GIORNALE'!A166</f>
        <v>0</v>
      </c>
      <c r="AB163" s="2" t="str">
        <f>+'LIBRO GIORNALE'!B166</f>
        <v>0000</v>
      </c>
      <c r="AC163" s="2" t="str">
        <f>+'LIBRO GIORNALE'!C166</f>
        <v>Scegliere descrizione conto</v>
      </c>
      <c r="AD163" s="2">
        <f>+'LIBRO GIORNALE'!D166</f>
        <v>0</v>
      </c>
      <c r="AE163" s="2">
        <f>+'LIBRO GIORNALE'!E166</f>
        <v>0</v>
      </c>
      <c r="AF163" s="2">
        <f>+'LIBRO GIORNALE'!F166</f>
        <v>0</v>
      </c>
    </row>
    <row r="164" spans="27:32" x14ac:dyDescent="0.25">
      <c r="AA164" s="1">
        <f>+'LIBRO GIORNALE'!A167</f>
        <v>0</v>
      </c>
      <c r="AB164" s="2" t="str">
        <f>+'LIBRO GIORNALE'!B167</f>
        <v>0000</v>
      </c>
      <c r="AC164" s="2" t="str">
        <f>+'LIBRO GIORNALE'!C167</f>
        <v>Scegliere descrizione conto</v>
      </c>
      <c r="AD164" s="2">
        <f>+'LIBRO GIORNALE'!D167</f>
        <v>0</v>
      </c>
      <c r="AE164" s="2">
        <f>+'LIBRO GIORNALE'!E167</f>
        <v>0</v>
      </c>
      <c r="AF164" s="2">
        <f>+'LIBRO GIORNALE'!F167</f>
        <v>0</v>
      </c>
    </row>
    <row r="165" spans="27:32" x14ac:dyDescent="0.25">
      <c r="AA165" s="1">
        <f>+'LIBRO GIORNALE'!A168</f>
        <v>0</v>
      </c>
      <c r="AB165" s="2" t="str">
        <f>+'LIBRO GIORNALE'!B168</f>
        <v>0000</v>
      </c>
      <c r="AC165" s="2" t="str">
        <f>+'LIBRO GIORNALE'!C168</f>
        <v>Scegliere descrizione conto</v>
      </c>
      <c r="AD165" s="2">
        <f>+'LIBRO GIORNALE'!D168</f>
        <v>0</v>
      </c>
      <c r="AE165" s="2">
        <f>+'LIBRO GIORNALE'!E168</f>
        <v>0</v>
      </c>
      <c r="AF165" s="2">
        <f>+'LIBRO GIORNALE'!F168</f>
        <v>0</v>
      </c>
    </row>
    <row r="166" spans="27:32" x14ac:dyDescent="0.25">
      <c r="AA166" s="1">
        <f>+'LIBRO GIORNALE'!A169</f>
        <v>0</v>
      </c>
      <c r="AB166" s="2" t="str">
        <f>+'LIBRO GIORNALE'!B169</f>
        <v>0000</v>
      </c>
      <c r="AC166" s="2" t="str">
        <f>+'LIBRO GIORNALE'!C169</f>
        <v>Scegliere descrizione conto</v>
      </c>
      <c r="AD166" s="2">
        <f>+'LIBRO GIORNALE'!D169</f>
        <v>0</v>
      </c>
      <c r="AE166" s="2">
        <f>+'LIBRO GIORNALE'!E169</f>
        <v>0</v>
      </c>
      <c r="AF166" s="2">
        <f>+'LIBRO GIORNALE'!F169</f>
        <v>0</v>
      </c>
    </row>
    <row r="167" spans="27:32" x14ac:dyDescent="0.25">
      <c r="AA167" s="1">
        <f>+'LIBRO GIORNALE'!A170</f>
        <v>0</v>
      </c>
      <c r="AB167" s="2" t="str">
        <f>+'LIBRO GIORNALE'!B170</f>
        <v>0000</v>
      </c>
      <c r="AC167" s="2" t="str">
        <f>+'LIBRO GIORNALE'!C170</f>
        <v>Scegliere descrizione conto</v>
      </c>
      <c r="AD167" s="2">
        <f>+'LIBRO GIORNALE'!D170</f>
        <v>0</v>
      </c>
      <c r="AE167" s="2">
        <f>+'LIBRO GIORNALE'!E170</f>
        <v>0</v>
      </c>
      <c r="AF167" s="2">
        <f>+'LIBRO GIORNALE'!F170</f>
        <v>0</v>
      </c>
    </row>
    <row r="168" spans="27:32" x14ac:dyDescent="0.25">
      <c r="AA168" s="1">
        <f>+'LIBRO GIORNALE'!A171</f>
        <v>0</v>
      </c>
      <c r="AB168" s="2" t="str">
        <f>+'LIBRO GIORNALE'!B171</f>
        <v>0000</v>
      </c>
      <c r="AC168" s="2" t="str">
        <f>+'LIBRO GIORNALE'!C171</f>
        <v>Scegliere descrizione conto</v>
      </c>
      <c r="AD168" s="2">
        <f>+'LIBRO GIORNALE'!D171</f>
        <v>0</v>
      </c>
      <c r="AE168" s="2">
        <f>+'LIBRO GIORNALE'!E171</f>
        <v>0</v>
      </c>
      <c r="AF168" s="2">
        <f>+'LIBRO GIORNALE'!F171</f>
        <v>0</v>
      </c>
    </row>
    <row r="169" spans="27:32" x14ac:dyDescent="0.25">
      <c r="AA169" s="1">
        <f>+'LIBRO GIORNALE'!A172</f>
        <v>0</v>
      </c>
      <c r="AB169" s="2" t="str">
        <f>+'LIBRO GIORNALE'!B172</f>
        <v>0000</v>
      </c>
      <c r="AC169" s="2" t="str">
        <f>+'LIBRO GIORNALE'!C172</f>
        <v>Scegliere descrizione conto</v>
      </c>
      <c r="AD169" s="2">
        <f>+'LIBRO GIORNALE'!D172</f>
        <v>0</v>
      </c>
      <c r="AE169" s="2">
        <f>+'LIBRO GIORNALE'!E172</f>
        <v>0</v>
      </c>
      <c r="AF169" s="2">
        <f>+'LIBRO GIORNALE'!F172</f>
        <v>0</v>
      </c>
    </row>
    <row r="170" spans="27:32" x14ac:dyDescent="0.25">
      <c r="AA170" s="1">
        <f>+'LIBRO GIORNALE'!A173</f>
        <v>0</v>
      </c>
      <c r="AB170" s="2" t="str">
        <f>+'LIBRO GIORNALE'!B173</f>
        <v>0000</v>
      </c>
      <c r="AC170" s="2" t="str">
        <f>+'LIBRO GIORNALE'!C173</f>
        <v>Scegliere descrizione conto</v>
      </c>
      <c r="AD170" s="2">
        <f>+'LIBRO GIORNALE'!D173</f>
        <v>0</v>
      </c>
      <c r="AE170" s="2">
        <f>+'LIBRO GIORNALE'!E173</f>
        <v>0</v>
      </c>
      <c r="AF170" s="2">
        <f>+'LIBRO GIORNALE'!F173</f>
        <v>0</v>
      </c>
    </row>
    <row r="171" spans="27:32" x14ac:dyDescent="0.25">
      <c r="AA171" s="1">
        <f>+'LIBRO GIORNALE'!A174</f>
        <v>0</v>
      </c>
      <c r="AB171" s="2" t="str">
        <f>+'LIBRO GIORNALE'!B174</f>
        <v>0000</v>
      </c>
      <c r="AC171" s="2" t="str">
        <f>+'LIBRO GIORNALE'!C174</f>
        <v>Scegliere descrizione conto</v>
      </c>
      <c r="AD171" s="2">
        <f>+'LIBRO GIORNALE'!D174</f>
        <v>0</v>
      </c>
      <c r="AE171" s="2">
        <f>+'LIBRO GIORNALE'!E174</f>
        <v>0</v>
      </c>
      <c r="AF171" s="2">
        <f>+'LIBRO GIORNALE'!F174</f>
        <v>0</v>
      </c>
    </row>
    <row r="172" spans="27:32" x14ac:dyDescent="0.25">
      <c r="AA172" s="1">
        <f>+'LIBRO GIORNALE'!A175</f>
        <v>0</v>
      </c>
      <c r="AB172" s="2" t="str">
        <f>+'LIBRO GIORNALE'!B175</f>
        <v>0000</v>
      </c>
      <c r="AC172" s="2" t="str">
        <f>+'LIBRO GIORNALE'!C175</f>
        <v>Scegliere descrizione conto</v>
      </c>
      <c r="AD172" s="2">
        <f>+'LIBRO GIORNALE'!D175</f>
        <v>0</v>
      </c>
      <c r="AE172" s="2">
        <f>+'LIBRO GIORNALE'!E175</f>
        <v>0</v>
      </c>
      <c r="AF172" s="2">
        <f>+'LIBRO GIORNALE'!F175</f>
        <v>0</v>
      </c>
    </row>
    <row r="173" spans="27:32" x14ac:dyDescent="0.25">
      <c r="AA173" s="1">
        <f>+'LIBRO GIORNALE'!A176</f>
        <v>0</v>
      </c>
      <c r="AB173" s="2" t="str">
        <f>+'LIBRO GIORNALE'!B176</f>
        <v>0000</v>
      </c>
      <c r="AC173" s="2" t="str">
        <f>+'LIBRO GIORNALE'!C176</f>
        <v>Scegliere descrizione conto</v>
      </c>
      <c r="AD173" s="2">
        <f>+'LIBRO GIORNALE'!D176</f>
        <v>0</v>
      </c>
      <c r="AE173" s="2">
        <f>+'LIBRO GIORNALE'!E176</f>
        <v>0</v>
      </c>
      <c r="AF173" s="2">
        <f>+'LIBRO GIORNALE'!F176</f>
        <v>0</v>
      </c>
    </row>
    <row r="174" spans="27:32" x14ac:dyDescent="0.25">
      <c r="AA174" s="1">
        <f>+'LIBRO GIORNALE'!A177</f>
        <v>0</v>
      </c>
      <c r="AB174" s="2" t="str">
        <f>+'LIBRO GIORNALE'!B177</f>
        <v>0000</v>
      </c>
      <c r="AC174" s="2" t="str">
        <f>+'LIBRO GIORNALE'!C177</f>
        <v>Scegliere descrizione conto</v>
      </c>
      <c r="AD174" s="2">
        <f>+'LIBRO GIORNALE'!D177</f>
        <v>0</v>
      </c>
      <c r="AE174" s="2">
        <f>+'LIBRO GIORNALE'!E177</f>
        <v>0</v>
      </c>
      <c r="AF174" s="2">
        <f>+'LIBRO GIORNALE'!F177</f>
        <v>0</v>
      </c>
    </row>
    <row r="175" spans="27:32" x14ac:dyDescent="0.25">
      <c r="AA175" s="1">
        <f>+'LIBRO GIORNALE'!A178</f>
        <v>0</v>
      </c>
      <c r="AB175" s="2" t="str">
        <f>+'LIBRO GIORNALE'!B178</f>
        <v>0000</v>
      </c>
      <c r="AC175" s="2" t="str">
        <f>+'LIBRO GIORNALE'!C178</f>
        <v>Scegliere descrizione conto</v>
      </c>
      <c r="AD175" s="2">
        <f>+'LIBRO GIORNALE'!D178</f>
        <v>0</v>
      </c>
      <c r="AE175" s="2">
        <f>+'LIBRO GIORNALE'!E178</f>
        <v>0</v>
      </c>
      <c r="AF175" s="2">
        <f>+'LIBRO GIORNALE'!F178</f>
        <v>0</v>
      </c>
    </row>
    <row r="176" spans="27:32" x14ac:dyDescent="0.25">
      <c r="AA176" s="1">
        <f>+'LIBRO GIORNALE'!A179</f>
        <v>0</v>
      </c>
      <c r="AB176" s="2" t="str">
        <f>+'LIBRO GIORNALE'!B179</f>
        <v>0000</v>
      </c>
      <c r="AC176" s="2" t="str">
        <f>+'LIBRO GIORNALE'!C179</f>
        <v>Scegliere descrizione conto</v>
      </c>
      <c r="AD176" s="2">
        <f>+'LIBRO GIORNALE'!D179</f>
        <v>0</v>
      </c>
      <c r="AE176" s="2">
        <f>+'LIBRO GIORNALE'!E179</f>
        <v>0</v>
      </c>
      <c r="AF176" s="2">
        <f>+'LIBRO GIORNALE'!F179</f>
        <v>0</v>
      </c>
    </row>
    <row r="177" spans="27:32" x14ac:dyDescent="0.25">
      <c r="AA177" s="1">
        <f>+'LIBRO GIORNALE'!A180</f>
        <v>0</v>
      </c>
      <c r="AB177" s="2" t="str">
        <f>+'LIBRO GIORNALE'!B180</f>
        <v>0000</v>
      </c>
      <c r="AC177" s="2" t="str">
        <f>+'LIBRO GIORNALE'!C180</f>
        <v>Scegliere descrizione conto</v>
      </c>
      <c r="AD177" s="2">
        <f>+'LIBRO GIORNALE'!D180</f>
        <v>0</v>
      </c>
      <c r="AE177" s="2">
        <f>+'LIBRO GIORNALE'!E180</f>
        <v>0</v>
      </c>
      <c r="AF177" s="2">
        <f>+'LIBRO GIORNALE'!F180</f>
        <v>0</v>
      </c>
    </row>
    <row r="178" spans="27:32" x14ac:dyDescent="0.25">
      <c r="AA178" s="1">
        <f>+'LIBRO GIORNALE'!A181</f>
        <v>0</v>
      </c>
      <c r="AB178" s="2" t="str">
        <f>+'LIBRO GIORNALE'!B181</f>
        <v>0000</v>
      </c>
      <c r="AC178" s="2" t="str">
        <f>+'LIBRO GIORNALE'!C181</f>
        <v>Scegliere descrizione conto</v>
      </c>
      <c r="AD178" s="2">
        <f>+'LIBRO GIORNALE'!D181</f>
        <v>0</v>
      </c>
      <c r="AE178" s="2">
        <f>+'LIBRO GIORNALE'!E181</f>
        <v>0</v>
      </c>
      <c r="AF178" s="2">
        <f>+'LIBRO GIORNALE'!F181</f>
        <v>0</v>
      </c>
    </row>
    <row r="179" spans="27:32" x14ac:dyDescent="0.25">
      <c r="AA179" s="1">
        <f>+'LIBRO GIORNALE'!A182</f>
        <v>0</v>
      </c>
      <c r="AB179" s="2" t="str">
        <f>+'LIBRO GIORNALE'!B182</f>
        <v>0000</v>
      </c>
      <c r="AC179" s="2" t="str">
        <f>+'LIBRO GIORNALE'!C182</f>
        <v>Scegliere descrizione conto</v>
      </c>
      <c r="AD179" s="2">
        <f>+'LIBRO GIORNALE'!D182</f>
        <v>0</v>
      </c>
      <c r="AE179" s="2">
        <f>+'LIBRO GIORNALE'!E182</f>
        <v>0</v>
      </c>
      <c r="AF179" s="2">
        <f>+'LIBRO GIORNALE'!F182</f>
        <v>0</v>
      </c>
    </row>
    <row r="180" spans="27:32" x14ac:dyDescent="0.25">
      <c r="AA180" s="1">
        <f>+'LIBRO GIORNALE'!A183</f>
        <v>0</v>
      </c>
      <c r="AB180" s="2" t="str">
        <f>+'LIBRO GIORNALE'!B183</f>
        <v>0000</v>
      </c>
      <c r="AC180" s="2" t="str">
        <f>+'LIBRO GIORNALE'!C183</f>
        <v>Scegliere descrizione conto</v>
      </c>
      <c r="AD180" s="2">
        <f>+'LIBRO GIORNALE'!D183</f>
        <v>0</v>
      </c>
      <c r="AE180" s="2">
        <f>+'LIBRO GIORNALE'!E183</f>
        <v>0</v>
      </c>
      <c r="AF180" s="2">
        <f>+'LIBRO GIORNALE'!F183</f>
        <v>0</v>
      </c>
    </row>
    <row r="181" spans="27:32" x14ac:dyDescent="0.25">
      <c r="AA181" s="1">
        <f>+'LIBRO GIORNALE'!A184</f>
        <v>0</v>
      </c>
      <c r="AB181" s="2" t="str">
        <f>+'LIBRO GIORNALE'!B184</f>
        <v>0000</v>
      </c>
      <c r="AC181" s="2" t="str">
        <f>+'LIBRO GIORNALE'!C184</f>
        <v>Scegliere descrizione conto</v>
      </c>
      <c r="AD181" s="2">
        <f>+'LIBRO GIORNALE'!D184</f>
        <v>0</v>
      </c>
      <c r="AE181" s="2">
        <f>+'LIBRO GIORNALE'!E184</f>
        <v>0</v>
      </c>
      <c r="AF181" s="2">
        <f>+'LIBRO GIORNALE'!F184</f>
        <v>0</v>
      </c>
    </row>
    <row r="182" spans="27:32" x14ac:dyDescent="0.25">
      <c r="AA182" s="1">
        <f>+'LIBRO GIORNALE'!A185</f>
        <v>0</v>
      </c>
      <c r="AB182" s="2" t="str">
        <f>+'LIBRO GIORNALE'!B185</f>
        <v>0000</v>
      </c>
      <c r="AC182" s="2" t="str">
        <f>+'LIBRO GIORNALE'!C185</f>
        <v>Scegliere descrizione conto</v>
      </c>
      <c r="AD182" s="2">
        <f>+'LIBRO GIORNALE'!D185</f>
        <v>0</v>
      </c>
      <c r="AE182" s="2">
        <f>+'LIBRO GIORNALE'!E185</f>
        <v>0</v>
      </c>
      <c r="AF182" s="2">
        <f>+'LIBRO GIORNALE'!F185</f>
        <v>0</v>
      </c>
    </row>
    <row r="183" spans="27:32" x14ac:dyDescent="0.25">
      <c r="AA183" s="1">
        <f>+'LIBRO GIORNALE'!A186</f>
        <v>0</v>
      </c>
      <c r="AB183" s="2" t="str">
        <f>+'LIBRO GIORNALE'!B186</f>
        <v>0000</v>
      </c>
      <c r="AC183" s="2" t="str">
        <f>+'LIBRO GIORNALE'!C186</f>
        <v>Scegliere descrizione conto</v>
      </c>
      <c r="AD183" s="2">
        <f>+'LIBRO GIORNALE'!D186</f>
        <v>0</v>
      </c>
      <c r="AE183" s="2">
        <f>+'LIBRO GIORNALE'!E186</f>
        <v>0</v>
      </c>
      <c r="AF183" s="2">
        <f>+'LIBRO GIORNALE'!F186</f>
        <v>0</v>
      </c>
    </row>
    <row r="184" spans="27:32" x14ac:dyDescent="0.25">
      <c r="AA184" s="1">
        <f>+'LIBRO GIORNALE'!A187</f>
        <v>0</v>
      </c>
      <c r="AB184" s="2" t="str">
        <f>+'LIBRO GIORNALE'!B187</f>
        <v>0000</v>
      </c>
      <c r="AC184" s="2" t="str">
        <f>+'LIBRO GIORNALE'!C187</f>
        <v>Scegliere descrizione conto</v>
      </c>
      <c r="AD184" s="2">
        <f>+'LIBRO GIORNALE'!D187</f>
        <v>0</v>
      </c>
      <c r="AE184" s="2">
        <f>+'LIBRO GIORNALE'!E187</f>
        <v>0</v>
      </c>
      <c r="AF184" s="2">
        <f>+'LIBRO GIORNALE'!F187</f>
        <v>0</v>
      </c>
    </row>
    <row r="185" spans="27:32" x14ac:dyDescent="0.25">
      <c r="AA185" s="1">
        <f>+'LIBRO GIORNALE'!A188</f>
        <v>0</v>
      </c>
      <c r="AB185" s="2" t="str">
        <f>+'LIBRO GIORNALE'!B188</f>
        <v>0000</v>
      </c>
      <c r="AC185" s="2" t="str">
        <f>+'LIBRO GIORNALE'!C188</f>
        <v>Scegliere descrizione conto</v>
      </c>
      <c r="AD185" s="2">
        <f>+'LIBRO GIORNALE'!D188</f>
        <v>0</v>
      </c>
      <c r="AE185" s="2">
        <f>+'LIBRO GIORNALE'!E188</f>
        <v>0</v>
      </c>
      <c r="AF185" s="2">
        <f>+'LIBRO GIORNALE'!F188</f>
        <v>0</v>
      </c>
    </row>
    <row r="186" spans="27:32" x14ac:dyDescent="0.25">
      <c r="AA186" s="1">
        <f>+'LIBRO GIORNALE'!A189</f>
        <v>0</v>
      </c>
      <c r="AB186" s="2" t="str">
        <f>+'LIBRO GIORNALE'!B189</f>
        <v>0000</v>
      </c>
      <c r="AC186" s="2" t="str">
        <f>+'LIBRO GIORNALE'!C189</f>
        <v>Scegliere descrizione conto</v>
      </c>
      <c r="AD186" s="2">
        <f>+'LIBRO GIORNALE'!D189</f>
        <v>0</v>
      </c>
      <c r="AE186" s="2">
        <f>+'LIBRO GIORNALE'!E189</f>
        <v>0</v>
      </c>
      <c r="AF186" s="2">
        <f>+'LIBRO GIORNALE'!F189</f>
        <v>0</v>
      </c>
    </row>
    <row r="187" spans="27:32" x14ac:dyDescent="0.25">
      <c r="AA187" s="1">
        <f>+'LIBRO GIORNALE'!A190</f>
        <v>0</v>
      </c>
      <c r="AB187" s="2" t="str">
        <f>+'LIBRO GIORNALE'!B190</f>
        <v>0000</v>
      </c>
      <c r="AC187" s="2" t="str">
        <f>+'LIBRO GIORNALE'!C190</f>
        <v>Scegliere descrizione conto</v>
      </c>
      <c r="AD187" s="2">
        <f>+'LIBRO GIORNALE'!D190</f>
        <v>0</v>
      </c>
      <c r="AE187" s="2">
        <f>+'LIBRO GIORNALE'!E190</f>
        <v>0</v>
      </c>
      <c r="AF187" s="2">
        <f>+'LIBRO GIORNALE'!F190</f>
        <v>0</v>
      </c>
    </row>
    <row r="188" spans="27:32" x14ac:dyDescent="0.25">
      <c r="AA188" s="1">
        <f>+'LIBRO GIORNALE'!A191</f>
        <v>0</v>
      </c>
      <c r="AB188" s="2" t="str">
        <f>+'LIBRO GIORNALE'!B191</f>
        <v>0000</v>
      </c>
      <c r="AC188" s="2" t="str">
        <f>+'LIBRO GIORNALE'!C191</f>
        <v>Scegliere descrizione conto</v>
      </c>
      <c r="AD188" s="2">
        <f>+'LIBRO GIORNALE'!D191</f>
        <v>0</v>
      </c>
      <c r="AE188" s="2">
        <f>+'LIBRO GIORNALE'!E191</f>
        <v>0</v>
      </c>
      <c r="AF188" s="2">
        <f>+'LIBRO GIORNALE'!F191</f>
        <v>0</v>
      </c>
    </row>
    <row r="189" spans="27:32" x14ac:dyDescent="0.25">
      <c r="AA189" s="1">
        <f>+'LIBRO GIORNALE'!A192</f>
        <v>0</v>
      </c>
      <c r="AB189" s="2" t="str">
        <f>+'LIBRO GIORNALE'!B192</f>
        <v>0000</v>
      </c>
      <c r="AC189" s="2" t="str">
        <f>+'LIBRO GIORNALE'!C192</f>
        <v>Scegliere descrizione conto</v>
      </c>
      <c r="AD189" s="2">
        <f>+'LIBRO GIORNALE'!D192</f>
        <v>0</v>
      </c>
      <c r="AE189" s="2">
        <f>+'LIBRO GIORNALE'!E192</f>
        <v>0</v>
      </c>
      <c r="AF189" s="2">
        <f>+'LIBRO GIORNALE'!F192</f>
        <v>0</v>
      </c>
    </row>
    <row r="190" spans="27:32" x14ac:dyDescent="0.25">
      <c r="AA190" s="1">
        <f>+'LIBRO GIORNALE'!A193</f>
        <v>0</v>
      </c>
      <c r="AB190" s="2" t="str">
        <f>+'LIBRO GIORNALE'!B193</f>
        <v>0000</v>
      </c>
      <c r="AC190" s="2" t="str">
        <f>+'LIBRO GIORNALE'!C193</f>
        <v>Scegliere descrizione conto</v>
      </c>
      <c r="AD190" s="2">
        <f>+'LIBRO GIORNALE'!D193</f>
        <v>0</v>
      </c>
      <c r="AE190" s="2">
        <f>+'LIBRO GIORNALE'!E193</f>
        <v>0</v>
      </c>
      <c r="AF190" s="2">
        <f>+'LIBRO GIORNALE'!F193</f>
        <v>0</v>
      </c>
    </row>
    <row r="191" spans="27:32" x14ac:dyDescent="0.25">
      <c r="AA191" s="1">
        <f>+'LIBRO GIORNALE'!A194</f>
        <v>0</v>
      </c>
      <c r="AB191" s="2" t="str">
        <f>+'LIBRO GIORNALE'!B194</f>
        <v>0000</v>
      </c>
      <c r="AC191" s="2" t="str">
        <f>+'LIBRO GIORNALE'!C194</f>
        <v>Scegliere descrizione conto</v>
      </c>
      <c r="AD191" s="2">
        <f>+'LIBRO GIORNALE'!D194</f>
        <v>0</v>
      </c>
      <c r="AE191" s="2">
        <f>+'LIBRO GIORNALE'!E194</f>
        <v>0</v>
      </c>
      <c r="AF191" s="2">
        <f>+'LIBRO GIORNALE'!F194</f>
        <v>0</v>
      </c>
    </row>
    <row r="192" spans="27:32" x14ac:dyDescent="0.25">
      <c r="AA192" s="1">
        <f>+'LIBRO GIORNALE'!A195</f>
        <v>0</v>
      </c>
      <c r="AB192" s="2" t="str">
        <f>+'LIBRO GIORNALE'!B195</f>
        <v>0000</v>
      </c>
      <c r="AC192" s="2" t="str">
        <f>+'LIBRO GIORNALE'!C195</f>
        <v>Scegliere descrizione conto</v>
      </c>
      <c r="AD192" s="2">
        <f>+'LIBRO GIORNALE'!D195</f>
        <v>0</v>
      </c>
      <c r="AE192" s="2">
        <f>+'LIBRO GIORNALE'!E195</f>
        <v>0</v>
      </c>
      <c r="AF192" s="2">
        <f>+'LIBRO GIORNALE'!F195</f>
        <v>0</v>
      </c>
    </row>
    <row r="193" spans="27:32" x14ac:dyDescent="0.25">
      <c r="AA193" s="1">
        <f>+'LIBRO GIORNALE'!A196</f>
        <v>0</v>
      </c>
      <c r="AB193" s="2" t="str">
        <f>+'LIBRO GIORNALE'!B196</f>
        <v>0000</v>
      </c>
      <c r="AC193" s="2" t="str">
        <f>+'LIBRO GIORNALE'!C196</f>
        <v>Scegliere descrizione conto</v>
      </c>
      <c r="AD193" s="2">
        <f>+'LIBRO GIORNALE'!D196</f>
        <v>0</v>
      </c>
      <c r="AE193" s="2">
        <f>+'LIBRO GIORNALE'!E196</f>
        <v>0</v>
      </c>
      <c r="AF193" s="2">
        <f>+'LIBRO GIORNALE'!F196</f>
        <v>0</v>
      </c>
    </row>
    <row r="194" spans="27:32" x14ac:dyDescent="0.25">
      <c r="AA194" s="1">
        <f>+'LIBRO GIORNALE'!A197</f>
        <v>0</v>
      </c>
      <c r="AB194" s="2" t="str">
        <f>+'LIBRO GIORNALE'!B197</f>
        <v>0000</v>
      </c>
      <c r="AC194" s="2" t="str">
        <f>+'LIBRO GIORNALE'!C197</f>
        <v>Scegliere descrizione conto</v>
      </c>
      <c r="AD194" s="2">
        <f>+'LIBRO GIORNALE'!D197</f>
        <v>0</v>
      </c>
      <c r="AE194" s="2">
        <f>+'LIBRO GIORNALE'!E197</f>
        <v>0</v>
      </c>
      <c r="AF194" s="2">
        <f>+'LIBRO GIORNALE'!F197</f>
        <v>0</v>
      </c>
    </row>
    <row r="195" spans="27:32" x14ac:dyDescent="0.25">
      <c r="AA195" s="1">
        <f>+'LIBRO GIORNALE'!A198</f>
        <v>0</v>
      </c>
      <c r="AB195" s="2" t="str">
        <f>+'LIBRO GIORNALE'!B198</f>
        <v>0000</v>
      </c>
      <c r="AC195" s="2" t="str">
        <f>+'LIBRO GIORNALE'!C198</f>
        <v>Scegliere descrizione conto</v>
      </c>
      <c r="AD195" s="2">
        <f>+'LIBRO GIORNALE'!D198</f>
        <v>0</v>
      </c>
      <c r="AE195" s="2">
        <f>+'LIBRO GIORNALE'!E198</f>
        <v>0</v>
      </c>
      <c r="AF195" s="2">
        <f>+'LIBRO GIORNALE'!F198</f>
        <v>0</v>
      </c>
    </row>
    <row r="196" spans="27:32" x14ac:dyDescent="0.25">
      <c r="AA196" s="1">
        <f>+'LIBRO GIORNALE'!A199</f>
        <v>0</v>
      </c>
      <c r="AB196" s="2" t="str">
        <f>+'LIBRO GIORNALE'!B199</f>
        <v>0000</v>
      </c>
      <c r="AC196" s="2" t="str">
        <f>+'LIBRO GIORNALE'!C199</f>
        <v>Scegliere descrizione conto</v>
      </c>
      <c r="AD196" s="2">
        <f>+'LIBRO GIORNALE'!D199</f>
        <v>0</v>
      </c>
      <c r="AE196" s="2">
        <f>+'LIBRO GIORNALE'!E199</f>
        <v>0</v>
      </c>
      <c r="AF196" s="2">
        <f>+'LIBRO GIORNALE'!F199</f>
        <v>0</v>
      </c>
    </row>
    <row r="197" spans="27:32" x14ac:dyDescent="0.25">
      <c r="AA197" s="1" t="e">
        <f>+'LIBRO GIORNALE'!#REF!</f>
        <v>#REF!</v>
      </c>
      <c r="AB197" s="2" t="e">
        <f>+'LIBRO GIORNALE'!#REF!</f>
        <v>#REF!</v>
      </c>
      <c r="AC197" s="2" t="e">
        <f>+'LIBRO GIORNALE'!#REF!</f>
        <v>#REF!</v>
      </c>
      <c r="AD197" s="2" t="e">
        <f>+'LIBRO GIORNALE'!#REF!</f>
        <v>#REF!</v>
      </c>
      <c r="AE197" s="2" t="e">
        <f>+'LIBRO GIORNALE'!#REF!</f>
        <v>#REF!</v>
      </c>
      <c r="AF197" s="2" t="e">
        <f>+'LIBRO GIORNALE'!#REF!</f>
        <v>#REF!</v>
      </c>
    </row>
    <row r="198" spans="27:32" x14ac:dyDescent="0.25">
      <c r="AA198" s="1" t="e">
        <f>+'LIBRO GIORNALE'!#REF!</f>
        <v>#REF!</v>
      </c>
      <c r="AB198" s="2" t="e">
        <f>+'LIBRO GIORNALE'!#REF!</f>
        <v>#REF!</v>
      </c>
      <c r="AC198" s="2" t="e">
        <f>+'LIBRO GIORNALE'!#REF!</f>
        <v>#REF!</v>
      </c>
      <c r="AD198" s="2" t="e">
        <f>+'LIBRO GIORNALE'!#REF!</f>
        <v>#REF!</v>
      </c>
      <c r="AE198" s="2" t="e">
        <f>+'LIBRO GIORNALE'!#REF!</f>
        <v>#REF!</v>
      </c>
      <c r="AF198" s="2" t="e">
        <f>+'LIBRO GIORNALE'!#REF!</f>
        <v>#REF!</v>
      </c>
    </row>
    <row r="199" spans="27:32" x14ac:dyDescent="0.25">
      <c r="AA199" s="1" t="e">
        <f>+'LIBRO GIORNALE'!#REF!</f>
        <v>#REF!</v>
      </c>
      <c r="AB199" s="2" t="e">
        <f>+'LIBRO GIORNALE'!#REF!</f>
        <v>#REF!</v>
      </c>
      <c r="AC199" s="2" t="e">
        <f>+'LIBRO GIORNALE'!#REF!</f>
        <v>#REF!</v>
      </c>
      <c r="AD199" s="2" t="e">
        <f>+'LIBRO GIORNALE'!#REF!</f>
        <v>#REF!</v>
      </c>
      <c r="AE199" s="2" t="e">
        <f>+'LIBRO GIORNALE'!#REF!</f>
        <v>#REF!</v>
      </c>
      <c r="AF199" s="2" t="e">
        <f>+'LIBRO GIORNALE'!#REF!</f>
        <v>#REF!</v>
      </c>
    </row>
  </sheetData>
  <mergeCells count="1">
    <mergeCell ref="A1:C1"/>
  </mergeCells>
  <conditionalFormatting sqref="C34:D34">
    <cfRule type="cellIs" dxfId="8" priority="1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RIEPILOGO!$A$3:$A$211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R211"/>
  <sheetViews>
    <sheetView zoomScale="115" zoomScaleNormal="115" workbookViewId="0">
      <pane ySplit="2" topLeftCell="A152" activePane="bottomLeft" state="frozen"/>
      <selection pane="bottomLeft" activeCell="C129" sqref="C129"/>
    </sheetView>
  </sheetViews>
  <sheetFormatPr defaultRowHeight="15.75" customHeight="1" x14ac:dyDescent="0.25"/>
  <cols>
    <col min="1" max="1" width="43" style="14" bestFit="1" customWidth="1"/>
    <col min="2" max="2" width="7.140625" style="37" customWidth="1"/>
    <col min="3" max="4" width="14.85546875" style="32" customWidth="1"/>
    <col min="5" max="5" width="4.85546875" style="32" customWidth="1"/>
    <col min="6" max="6" width="9.140625" style="32"/>
    <col min="7" max="7" width="14.85546875" style="32" customWidth="1"/>
    <col min="8" max="9" width="9.140625" style="14"/>
    <col min="10" max="10" width="59.28515625" style="14" customWidth="1"/>
    <col min="11" max="11" width="9.140625" style="17"/>
    <col min="12" max="16384" width="9.140625" style="14"/>
  </cols>
  <sheetData>
    <row r="1" spans="1:18" s="11" customFormat="1" ht="27" thickBot="1" x14ac:dyDescent="0.45">
      <c r="A1" s="249" t="s">
        <v>279</v>
      </c>
      <c r="B1" s="250"/>
      <c r="C1" s="247">
        <v>2019</v>
      </c>
      <c r="D1" s="247"/>
      <c r="E1" s="247"/>
      <c r="F1" s="247"/>
      <c r="G1" s="248"/>
      <c r="K1" s="12"/>
    </row>
    <row r="2" spans="1:18" s="13" customFormat="1" ht="15.75" customHeight="1" thickBot="1" x14ac:dyDescent="0.35">
      <c r="A2" s="127" t="s">
        <v>273</v>
      </c>
      <c r="B2" s="120"/>
      <c r="C2" s="128" t="s">
        <v>274</v>
      </c>
      <c r="D2" s="128" t="s">
        <v>275</v>
      </c>
      <c r="E2" s="113"/>
      <c r="F2" s="245" t="s">
        <v>276</v>
      </c>
      <c r="G2" s="246"/>
      <c r="I2" s="14"/>
      <c r="R2" s="15"/>
    </row>
    <row r="3" spans="1:18" ht="15.75" customHeight="1" x14ac:dyDescent="0.25">
      <c r="A3" s="75" t="s">
        <v>252</v>
      </c>
      <c r="B3" s="124">
        <v>3110</v>
      </c>
      <c r="C3" s="118">
        <f>+SUMIF('LIBRO GIORNALE'!$C$3:$C$199,RIEPILOGO!A3,'LIBRO GIORNALE'!$E$3:$E$199)</f>
        <v>0</v>
      </c>
      <c r="D3" s="121">
        <f>+SUMIF('LIBRO GIORNALE'!$C$3:$C$199,RIEPILOGO!A3,'LIBRO GIORNALE'!$F$3:$F$199)</f>
        <v>0</v>
      </c>
      <c r="E3" s="98"/>
      <c r="F3" s="118" t="str">
        <f>+IF(C3&gt;D3,"DARE",IF(C3&lt;D3,"AVERE"," "))</f>
        <v xml:space="preserve"> </v>
      </c>
      <c r="G3" s="114">
        <f>+ABS(C3-D3)</f>
        <v>0</v>
      </c>
      <c r="K3" s="14"/>
      <c r="R3" s="17"/>
    </row>
    <row r="4" spans="1:18" ht="15.75" customHeight="1" x14ac:dyDescent="0.25">
      <c r="A4" s="75" t="s">
        <v>264</v>
      </c>
      <c r="B4" s="125">
        <v>2110</v>
      </c>
      <c r="C4" s="118">
        <f>+SUMIF('LIBRO GIORNALE'!$C$3:$C$199,RIEPILOGO!A4,'LIBRO GIORNALE'!$E$3:$E$199)</f>
        <v>0</v>
      </c>
      <c r="D4" s="122">
        <f>+SUMIF('LIBRO GIORNALE'!$C$3:$C$199,RIEPILOGO!A4,'LIBRO GIORNALE'!$F$3:$F$199)</f>
        <v>0</v>
      </c>
      <c r="E4" s="98"/>
      <c r="F4" s="118" t="str">
        <f t="shared" ref="F4:F67" si="0">+IF(C4&gt;D4,"DARE",IF(C4&lt;D4,"AVERE"," "))</f>
        <v xml:space="preserve"> </v>
      </c>
      <c r="G4" s="114">
        <f t="shared" ref="G4:G67" si="1">+ABS(C4-D4)</f>
        <v>0</v>
      </c>
      <c r="K4" s="14"/>
      <c r="R4" s="17"/>
    </row>
    <row r="5" spans="1:18" ht="15.75" customHeight="1" x14ac:dyDescent="0.25">
      <c r="A5" s="75" t="s">
        <v>181</v>
      </c>
      <c r="B5" s="125">
        <v>4105</v>
      </c>
      <c r="C5" s="118">
        <f>+SUMIF('LIBRO GIORNALE'!$C$3:$C$199,RIEPILOGO!A5,'LIBRO GIORNALE'!$E$3:$E$199)</f>
        <v>0</v>
      </c>
      <c r="D5" s="122">
        <f>+SUMIF('LIBRO GIORNALE'!$C$3:$C$199,RIEPILOGO!A5,'LIBRO GIORNALE'!$F$3:$F$199)</f>
        <v>0</v>
      </c>
      <c r="E5" s="98"/>
      <c r="F5" s="118" t="str">
        <f t="shared" si="0"/>
        <v xml:space="preserve"> </v>
      </c>
      <c r="G5" s="114">
        <f t="shared" si="1"/>
        <v>0</v>
      </c>
      <c r="K5" s="14"/>
      <c r="R5" s="17"/>
    </row>
    <row r="6" spans="1:18" ht="15.75" customHeight="1" x14ac:dyDescent="0.25">
      <c r="A6" s="75" t="s">
        <v>182</v>
      </c>
      <c r="B6" s="125">
        <v>4102</v>
      </c>
      <c r="C6" s="118">
        <f>+SUMIF('LIBRO GIORNALE'!$C$3:$C$199,RIEPILOGO!A6,'LIBRO GIORNALE'!$E$3:$E$199)</f>
        <v>0</v>
      </c>
      <c r="D6" s="122">
        <f>+SUMIF('LIBRO GIORNALE'!$C$3:$C$199,RIEPILOGO!A6,'LIBRO GIORNALE'!$F$3:$F$199)</f>
        <v>0</v>
      </c>
      <c r="E6" s="98"/>
      <c r="F6" s="118" t="str">
        <f t="shared" si="0"/>
        <v xml:space="preserve"> </v>
      </c>
      <c r="G6" s="114">
        <f t="shared" si="1"/>
        <v>0</v>
      </c>
      <c r="K6" s="14"/>
      <c r="R6" s="17"/>
    </row>
    <row r="7" spans="1:18" ht="15.75" customHeight="1" x14ac:dyDescent="0.25">
      <c r="A7" s="75" t="s">
        <v>183</v>
      </c>
      <c r="B7" s="125">
        <v>4002</v>
      </c>
      <c r="C7" s="118">
        <f>+SUMIF('LIBRO GIORNALE'!$C$3:$C$199,RIEPILOGO!A7,'LIBRO GIORNALE'!$E$3:$E$199)</f>
        <v>0</v>
      </c>
      <c r="D7" s="122">
        <f>+SUMIF('LIBRO GIORNALE'!$C$3:$C$199,RIEPILOGO!A7,'LIBRO GIORNALE'!$F$3:$F$199)</f>
        <v>0</v>
      </c>
      <c r="E7" s="98"/>
      <c r="F7" s="118" t="str">
        <f t="shared" si="0"/>
        <v xml:space="preserve"> </v>
      </c>
      <c r="G7" s="114">
        <f t="shared" si="1"/>
        <v>0</v>
      </c>
      <c r="K7" s="14"/>
      <c r="R7" s="17"/>
    </row>
    <row r="8" spans="1:18" ht="15.75" customHeight="1" x14ac:dyDescent="0.25">
      <c r="A8" s="75" t="s">
        <v>184</v>
      </c>
      <c r="B8" s="125">
        <v>4001</v>
      </c>
      <c r="C8" s="118">
        <f>+SUMIF('LIBRO GIORNALE'!$C$3:$C$199,RIEPILOGO!A8,'LIBRO GIORNALE'!$E$3:$E$199)</f>
        <v>0</v>
      </c>
      <c r="D8" s="122">
        <f>+SUMIF('LIBRO GIORNALE'!$C$3:$C$199,RIEPILOGO!A8,'LIBRO GIORNALE'!$F$3:$F$199)</f>
        <v>0</v>
      </c>
      <c r="E8" s="98"/>
      <c r="F8" s="118" t="str">
        <f t="shared" si="0"/>
        <v xml:space="preserve"> </v>
      </c>
      <c r="G8" s="114">
        <f t="shared" si="1"/>
        <v>0</v>
      </c>
      <c r="K8" s="14"/>
      <c r="R8" s="17"/>
    </row>
    <row r="9" spans="1:18" ht="15.75" customHeight="1" x14ac:dyDescent="0.25">
      <c r="A9" s="75" t="s">
        <v>172</v>
      </c>
      <c r="B9" s="125">
        <v>4220</v>
      </c>
      <c r="C9" s="118">
        <f>+SUMIF('LIBRO GIORNALE'!$C$3:$C$199,RIEPILOGO!A9,'LIBRO GIORNALE'!$E$3:$E$199)</f>
        <v>0</v>
      </c>
      <c r="D9" s="122">
        <f>+SUMIF('LIBRO GIORNALE'!$C$3:$C$199,RIEPILOGO!A9,'LIBRO GIORNALE'!$F$3:$F$199)</f>
        <v>0</v>
      </c>
      <c r="E9" s="98"/>
      <c r="F9" s="118" t="str">
        <f t="shared" si="0"/>
        <v xml:space="preserve"> </v>
      </c>
      <c r="G9" s="114">
        <f t="shared" si="1"/>
        <v>0</v>
      </c>
      <c r="K9" s="14"/>
      <c r="R9" s="17"/>
    </row>
    <row r="10" spans="1:18" ht="15.75" customHeight="1" x14ac:dyDescent="0.25">
      <c r="A10" s="75" t="s">
        <v>204</v>
      </c>
      <c r="B10" s="125">
        <v>3510</v>
      </c>
      <c r="C10" s="118">
        <f>+SUMIF('LIBRO GIORNALE'!$C$3:$C$199,RIEPILOGO!A10,'LIBRO GIORNALE'!$E$3:$E$199)</f>
        <v>0</v>
      </c>
      <c r="D10" s="122">
        <f>+SUMIF('LIBRO GIORNALE'!$C$3:$C$199,RIEPILOGO!A10,'LIBRO GIORNALE'!$F$3:$F$199)</f>
        <v>0</v>
      </c>
      <c r="E10" s="98"/>
      <c r="F10" s="118" t="str">
        <f t="shared" si="0"/>
        <v xml:space="preserve"> </v>
      </c>
      <c r="G10" s="114">
        <f t="shared" si="1"/>
        <v>0</v>
      </c>
      <c r="K10" s="14"/>
      <c r="R10" s="17"/>
    </row>
    <row r="11" spans="1:18" ht="15.75" customHeight="1" x14ac:dyDescent="0.25">
      <c r="A11" s="75" t="s">
        <v>196</v>
      </c>
      <c r="B11" s="125">
        <v>3705</v>
      </c>
      <c r="C11" s="118">
        <f>+SUMIF('LIBRO GIORNALE'!$C$3:$C$199,RIEPILOGO!A11,'LIBRO GIORNALE'!$E$3:$E$199)</f>
        <v>0</v>
      </c>
      <c r="D11" s="122">
        <f>+SUMIF('LIBRO GIORNALE'!$C$3:$C$199,RIEPILOGO!A11,'LIBRO GIORNALE'!$F$3:$F$199)</f>
        <v>0</v>
      </c>
      <c r="E11" s="98"/>
      <c r="F11" s="118" t="str">
        <f t="shared" si="0"/>
        <v xml:space="preserve"> </v>
      </c>
      <c r="G11" s="114">
        <f t="shared" si="1"/>
        <v>0</v>
      </c>
      <c r="K11" s="14"/>
      <c r="R11" s="17"/>
    </row>
    <row r="12" spans="1:18" ht="15.75" customHeight="1" x14ac:dyDescent="0.25">
      <c r="A12" s="75" t="s">
        <v>193</v>
      </c>
      <c r="B12" s="125">
        <v>3708</v>
      </c>
      <c r="C12" s="118">
        <f>+SUMIF('LIBRO GIORNALE'!$C$3:$C$199,RIEPILOGO!A12,'LIBRO GIORNALE'!$E$3:$E$199)</f>
        <v>0</v>
      </c>
      <c r="D12" s="122">
        <f>+SUMIF('LIBRO GIORNALE'!$C$3:$C$199,RIEPILOGO!A12,'LIBRO GIORNALE'!$F$3:$F$199)</f>
        <v>0</v>
      </c>
      <c r="E12" s="98"/>
      <c r="F12" s="118" t="str">
        <f t="shared" si="0"/>
        <v xml:space="preserve"> </v>
      </c>
      <c r="G12" s="114">
        <f t="shared" si="1"/>
        <v>0</v>
      </c>
      <c r="K12" s="14"/>
      <c r="R12" s="17"/>
    </row>
    <row r="13" spans="1:18" ht="15.75" customHeight="1" x14ac:dyDescent="0.25">
      <c r="A13" s="75" t="s">
        <v>200</v>
      </c>
      <c r="B13" s="125">
        <v>3609</v>
      </c>
      <c r="C13" s="118">
        <f>+SUMIF('LIBRO GIORNALE'!$C$3:$C$199,RIEPILOGO!A13,'LIBRO GIORNALE'!$E$3:$E$199)</f>
        <v>0</v>
      </c>
      <c r="D13" s="122">
        <f>+SUMIF('LIBRO GIORNALE'!$C$3:$C$199,RIEPILOGO!A13,'LIBRO GIORNALE'!$F$3:$F$199)</f>
        <v>0</v>
      </c>
      <c r="E13" s="98"/>
      <c r="F13" s="118" t="str">
        <f t="shared" si="0"/>
        <v xml:space="preserve"> </v>
      </c>
      <c r="G13" s="114">
        <f t="shared" si="1"/>
        <v>0</v>
      </c>
      <c r="K13" s="14"/>
      <c r="R13" s="17"/>
    </row>
    <row r="14" spans="1:18" ht="15.75" customHeight="1" x14ac:dyDescent="0.25">
      <c r="A14" s="75" t="s">
        <v>202</v>
      </c>
      <c r="B14" s="125">
        <v>3602</v>
      </c>
      <c r="C14" s="118">
        <f>+SUMIF('LIBRO GIORNALE'!$C$3:$C$199,RIEPILOGO!A14,'LIBRO GIORNALE'!$E$3:$E$199)</f>
        <v>0</v>
      </c>
      <c r="D14" s="122">
        <f>+SUMIF('LIBRO GIORNALE'!$C$3:$C$199,RIEPILOGO!A14,'LIBRO GIORNALE'!$F$3:$F$199)</f>
        <v>0</v>
      </c>
      <c r="E14" s="98"/>
      <c r="F14" s="118" t="str">
        <f t="shared" si="0"/>
        <v xml:space="preserve"> </v>
      </c>
      <c r="G14" s="114">
        <f t="shared" si="1"/>
        <v>0</v>
      </c>
      <c r="K14" s="14"/>
      <c r="R14" s="17"/>
    </row>
    <row r="15" spans="1:18" ht="15.75" customHeight="1" x14ac:dyDescent="0.25">
      <c r="A15" s="75" t="s">
        <v>203</v>
      </c>
      <c r="B15" s="125">
        <v>3601</v>
      </c>
      <c r="C15" s="118">
        <f>+SUMIF('LIBRO GIORNALE'!$C$3:$C$199,RIEPILOGO!A15,'LIBRO GIORNALE'!$E$3:$E$199)</f>
        <v>0</v>
      </c>
      <c r="D15" s="122">
        <f>+SUMIF('LIBRO GIORNALE'!$C$3:$C$199,RIEPILOGO!A15,'LIBRO GIORNALE'!$F$3:$F$199)</f>
        <v>0</v>
      </c>
      <c r="E15" s="98"/>
      <c r="F15" s="118" t="str">
        <f t="shared" si="0"/>
        <v xml:space="preserve"> </v>
      </c>
      <c r="G15" s="114">
        <f t="shared" si="1"/>
        <v>0</v>
      </c>
      <c r="K15" s="14"/>
      <c r="R15" s="17"/>
    </row>
    <row r="16" spans="1:18" ht="15.75" customHeight="1" x14ac:dyDescent="0.25">
      <c r="A16" s="75" t="s">
        <v>199</v>
      </c>
      <c r="B16" s="125">
        <v>3702</v>
      </c>
      <c r="C16" s="118">
        <f>+SUMIF('LIBRO GIORNALE'!$C$3:$C$199,RIEPILOGO!A16,'LIBRO GIORNALE'!$E$3:$E$199)</f>
        <v>0</v>
      </c>
      <c r="D16" s="122">
        <f>+SUMIF('LIBRO GIORNALE'!$C$3:$C$199,RIEPILOGO!A16,'LIBRO GIORNALE'!$F$3:$F$199)</f>
        <v>0</v>
      </c>
      <c r="E16" s="98"/>
      <c r="F16" s="118" t="str">
        <f t="shared" si="0"/>
        <v xml:space="preserve"> </v>
      </c>
      <c r="G16" s="114">
        <f t="shared" si="1"/>
        <v>0</v>
      </c>
      <c r="K16" s="14"/>
      <c r="R16" s="17"/>
    </row>
    <row r="17" spans="1:18" ht="15.75" customHeight="1" x14ac:dyDescent="0.25">
      <c r="A17" s="75" t="s">
        <v>192</v>
      </c>
      <c r="B17" s="125">
        <v>3709</v>
      </c>
      <c r="C17" s="118">
        <f>+SUMIF('LIBRO GIORNALE'!$C$3:$C$199,RIEPILOGO!A17,'LIBRO GIORNALE'!$E$3:$E$199)</f>
        <v>0</v>
      </c>
      <c r="D17" s="122">
        <f>+SUMIF('LIBRO GIORNALE'!$C$3:$C$199,RIEPILOGO!A17,'LIBRO GIORNALE'!$F$3:$F$199)</f>
        <v>0</v>
      </c>
      <c r="E17" s="98"/>
      <c r="F17" s="118" t="str">
        <f t="shared" si="0"/>
        <v xml:space="preserve"> </v>
      </c>
      <c r="G17" s="114">
        <f t="shared" si="1"/>
        <v>0</v>
      </c>
      <c r="K17" s="14"/>
      <c r="R17" s="17"/>
    </row>
    <row r="18" spans="1:18" ht="15.75" customHeight="1" x14ac:dyDescent="0.25">
      <c r="A18" s="75" t="s">
        <v>197</v>
      </c>
      <c r="B18" s="125">
        <v>3703</v>
      </c>
      <c r="C18" s="118">
        <f>+SUMIF('LIBRO GIORNALE'!$C$3:$C$199,RIEPILOGO!A18,'LIBRO GIORNALE'!$E$3:$E$199)</f>
        <v>0</v>
      </c>
      <c r="D18" s="122">
        <f>+SUMIF('LIBRO GIORNALE'!$C$3:$C$199,RIEPILOGO!A18,'LIBRO GIORNALE'!$F$3:$F$199)</f>
        <v>0</v>
      </c>
      <c r="E18" s="98"/>
      <c r="F18" s="118" t="str">
        <f t="shared" si="0"/>
        <v xml:space="preserve"> </v>
      </c>
      <c r="G18" s="114">
        <f t="shared" si="1"/>
        <v>0</v>
      </c>
      <c r="K18" s="14"/>
      <c r="R18" s="17"/>
    </row>
    <row r="19" spans="1:18" ht="15.75" customHeight="1" x14ac:dyDescent="0.25">
      <c r="A19" s="75" t="s">
        <v>198</v>
      </c>
      <c r="B19" s="125">
        <v>3704</v>
      </c>
      <c r="C19" s="118">
        <f>+SUMIF('LIBRO GIORNALE'!$C$3:$C$199,RIEPILOGO!A19,'LIBRO GIORNALE'!$E$3:$E$199)</f>
        <v>0</v>
      </c>
      <c r="D19" s="122">
        <f>+SUMIF('LIBRO GIORNALE'!$C$3:$C$199,RIEPILOGO!A19,'LIBRO GIORNALE'!$F$3:$F$199)</f>
        <v>0</v>
      </c>
      <c r="E19" s="98"/>
      <c r="F19" s="118" t="str">
        <f t="shared" si="0"/>
        <v xml:space="preserve"> </v>
      </c>
      <c r="G19" s="114">
        <f t="shared" si="1"/>
        <v>0</v>
      </c>
      <c r="K19" s="14"/>
      <c r="R19" s="17"/>
    </row>
    <row r="20" spans="1:18" ht="15.75" customHeight="1" x14ac:dyDescent="0.25">
      <c r="A20" s="75" t="s">
        <v>194</v>
      </c>
      <c r="B20" s="125">
        <v>3707</v>
      </c>
      <c r="C20" s="118">
        <f>+SUMIF('LIBRO GIORNALE'!$C$3:$C$199,RIEPILOGO!A20,'LIBRO GIORNALE'!$E$3:$E$199)</f>
        <v>0</v>
      </c>
      <c r="D20" s="122">
        <f>+SUMIF('LIBRO GIORNALE'!$C$3:$C$199,RIEPILOGO!A20,'LIBRO GIORNALE'!$F$3:$F$199)</f>
        <v>0</v>
      </c>
      <c r="E20" s="98"/>
      <c r="F20" s="118" t="str">
        <f t="shared" si="0"/>
        <v xml:space="preserve"> </v>
      </c>
      <c r="G20" s="114">
        <f t="shared" si="1"/>
        <v>0</v>
      </c>
      <c r="K20" s="14"/>
      <c r="R20" s="17"/>
    </row>
    <row r="21" spans="1:18" ht="15.75" customHeight="1" x14ac:dyDescent="0.25">
      <c r="A21" s="75" t="s">
        <v>195</v>
      </c>
      <c r="B21" s="125">
        <v>3706</v>
      </c>
      <c r="C21" s="118">
        <f>+SUMIF('LIBRO GIORNALE'!$C$3:$C$199,RIEPILOGO!A21,'LIBRO GIORNALE'!$E$3:$E$199)</f>
        <v>0</v>
      </c>
      <c r="D21" s="122">
        <f>+SUMIF('LIBRO GIORNALE'!$C$3:$C$199,RIEPILOGO!A21,'LIBRO GIORNALE'!$F$3:$F$199)</f>
        <v>0</v>
      </c>
      <c r="E21" s="98"/>
      <c r="F21" s="118" t="str">
        <f t="shared" si="0"/>
        <v xml:space="preserve"> </v>
      </c>
      <c r="G21" s="114">
        <f t="shared" si="1"/>
        <v>0</v>
      </c>
      <c r="K21" s="14"/>
      <c r="R21" s="17"/>
    </row>
    <row r="22" spans="1:18" ht="15.75" customHeight="1" x14ac:dyDescent="0.25">
      <c r="A22" s="75" t="s">
        <v>201</v>
      </c>
      <c r="B22" s="125">
        <v>3608</v>
      </c>
      <c r="C22" s="118">
        <f>+SUMIF('LIBRO GIORNALE'!$C$3:$C$199,RIEPILOGO!A22,'LIBRO GIORNALE'!$E$3:$E$199)</f>
        <v>0</v>
      </c>
      <c r="D22" s="122">
        <f>+SUMIF('LIBRO GIORNALE'!$C$3:$C$199,RIEPILOGO!A22,'LIBRO GIORNALE'!$F$3:$F$199)</f>
        <v>0</v>
      </c>
      <c r="E22" s="98"/>
      <c r="F22" s="118" t="str">
        <f t="shared" si="0"/>
        <v xml:space="preserve"> </v>
      </c>
      <c r="G22" s="114">
        <f t="shared" si="1"/>
        <v>0</v>
      </c>
      <c r="K22" s="14"/>
      <c r="R22" s="17"/>
    </row>
    <row r="23" spans="1:18" ht="15.75" customHeight="1" x14ac:dyDescent="0.25">
      <c r="A23" s="75" t="s">
        <v>111</v>
      </c>
      <c r="B23" s="125" t="s">
        <v>45</v>
      </c>
      <c r="C23" s="118">
        <f>+SUMIF('LIBRO GIORNALE'!$C$3:$C$199,RIEPILOGO!A23,'LIBRO GIORNALE'!$E$3:$E$199)</f>
        <v>0</v>
      </c>
      <c r="D23" s="122">
        <f>+SUMIF('LIBRO GIORNALE'!$C$3:$C$199,RIEPILOGO!A23,'LIBRO GIORNALE'!$F$3:$F$199)</f>
        <v>0</v>
      </c>
      <c r="E23" s="98"/>
      <c r="F23" s="118" t="str">
        <f t="shared" si="0"/>
        <v xml:space="preserve"> </v>
      </c>
      <c r="G23" s="114">
        <f t="shared" si="1"/>
        <v>0</v>
      </c>
      <c r="K23" s="14"/>
      <c r="R23" s="17"/>
    </row>
    <row r="24" spans="1:18" ht="15.75" customHeight="1" x14ac:dyDescent="0.25">
      <c r="A24" s="75" t="s">
        <v>112</v>
      </c>
      <c r="B24" s="125" t="s">
        <v>46</v>
      </c>
      <c r="C24" s="118">
        <f>+SUMIF('LIBRO GIORNALE'!$C$3:$C$199,RIEPILOGO!A24,'LIBRO GIORNALE'!$E$3:$E$199)</f>
        <v>0</v>
      </c>
      <c r="D24" s="122">
        <f>+SUMIF('LIBRO GIORNALE'!$C$3:$C$199,RIEPILOGO!A24,'LIBRO GIORNALE'!$F$3:$F$199)</f>
        <v>0</v>
      </c>
      <c r="E24" s="98"/>
      <c r="F24" s="118" t="str">
        <f t="shared" si="0"/>
        <v xml:space="preserve"> </v>
      </c>
      <c r="G24" s="114">
        <f t="shared" si="1"/>
        <v>0</v>
      </c>
      <c r="K24" s="14"/>
      <c r="R24" s="17"/>
    </row>
    <row r="25" spans="1:18" ht="15.75" customHeight="1" x14ac:dyDescent="0.25">
      <c r="A25" s="75" t="s">
        <v>102</v>
      </c>
      <c r="B25" s="125" t="s">
        <v>36</v>
      </c>
      <c r="C25" s="118">
        <f>+SUMIF('LIBRO GIORNALE'!$C$3:$C$199,RIEPILOGO!A25,'LIBRO GIORNALE'!$E$3:$E$199)</f>
        <v>0</v>
      </c>
      <c r="D25" s="122">
        <f>+SUMIF('LIBRO GIORNALE'!$C$3:$C$199,RIEPILOGO!A25,'LIBRO GIORNALE'!$F$3:$F$199)</f>
        <v>0</v>
      </c>
      <c r="E25" s="98"/>
      <c r="F25" s="118" t="str">
        <f t="shared" si="0"/>
        <v xml:space="preserve"> </v>
      </c>
      <c r="G25" s="114">
        <f t="shared" si="1"/>
        <v>0</v>
      </c>
      <c r="K25" s="14"/>
      <c r="R25" s="18"/>
    </row>
    <row r="26" spans="1:18" ht="15.75" customHeight="1" x14ac:dyDescent="0.25">
      <c r="A26" s="75" t="s">
        <v>217</v>
      </c>
      <c r="B26" s="125">
        <v>1611</v>
      </c>
      <c r="C26" s="118">
        <f>+SUMIF('LIBRO GIORNALE'!$C$3:$C$199,RIEPILOGO!A26,'LIBRO GIORNALE'!$E$3:$E$199)</f>
        <v>0</v>
      </c>
      <c r="D26" s="122">
        <f>+SUMIF('LIBRO GIORNALE'!$C$3:$C$199,RIEPILOGO!A26,'LIBRO GIORNALE'!$F$3:$F$199)</f>
        <v>0</v>
      </c>
      <c r="E26" s="98"/>
      <c r="F26" s="118" t="str">
        <f t="shared" si="0"/>
        <v xml:space="preserve"> </v>
      </c>
      <c r="G26" s="114">
        <f t="shared" si="1"/>
        <v>0</v>
      </c>
      <c r="K26" s="14"/>
      <c r="R26" s="17"/>
    </row>
    <row r="27" spans="1:18" ht="15.75" customHeight="1" x14ac:dyDescent="0.25">
      <c r="A27" s="75" t="s">
        <v>89</v>
      </c>
      <c r="B27" s="125" t="s">
        <v>23</v>
      </c>
      <c r="C27" s="118">
        <f>+SUMIF('LIBRO GIORNALE'!$C$3:$C$199,RIEPILOGO!A27,'LIBRO GIORNALE'!$E$3:$E$199)</f>
        <v>0</v>
      </c>
      <c r="D27" s="122">
        <f>+SUMIF('LIBRO GIORNALE'!$C$3:$C$199,RIEPILOGO!A27,'LIBRO GIORNALE'!$F$3:$F$199)</f>
        <v>0</v>
      </c>
      <c r="E27" s="98"/>
      <c r="F27" s="118" t="str">
        <f t="shared" si="0"/>
        <v xml:space="preserve"> </v>
      </c>
      <c r="G27" s="114">
        <f t="shared" si="1"/>
        <v>0</v>
      </c>
      <c r="K27" s="14"/>
      <c r="R27" s="17"/>
    </row>
    <row r="28" spans="1:18" ht="15.75" customHeight="1" x14ac:dyDescent="0.25">
      <c r="A28" s="75" t="s">
        <v>258</v>
      </c>
      <c r="B28" s="125">
        <v>2208</v>
      </c>
      <c r="C28" s="118">
        <f>+SUMIF('LIBRO GIORNALE'!$C$3:$C$199,RIEPILOGO!A28,'LIBRO GIORNALE'!$E$3:$E$199)</f>
        <v>0</v>
      </c>
      <c r="D28" s="122">
        <f>+SUMIF('LIBRO GIORNALE'!$C$3:$C$199,RIEPILOGO!A28,'LIBRO GIORNALE'!$F$3:$F$199)</f>
        <v>0</v>
      </c>
      <c r="E28" s="98"/>
      <c r="F28" s="118" t="str">
        <f t="shared" si="0"/>
        <v xml:space="preserve"> </v>
      </c>
      <c r="G28" s="114">
        <f t="shared" si="1"/>
        <v>0</v>
      </c>
      <c r="K28" s="14"/>
      <c r="R28" s="17"/>
    </row>
    <row r="29" spans="1:18" ht="15.75" customHeight="1" x14ac:dyDescent="0.25">
      <c r="A29" s="75" t="s">
        <v>166</v>
      </c>
      <c r="B29" s="125">
        <v>4221</v>
      </c>
      <c r="C29" s="118">
        <f>+SUMIF('LIBRO GIORNALE'!$C$3:$C$199,RIEPILOGO!A29,'LIBRO GIORNALE'!$E$3:$E$199)</f>
        <v>0</v>
      </c>
      <c r="D29" s="122">
        <f>+SUMIF('LIBRO GIORNALE'!$C$3:$C$199,RIEPILOGO!A29,'LIBRO GIORNALE'!$F$3:$F$199)</f>
        <v>0</v>
      </c>
      <c r="E29" s="98"/>
      <c r="F29" s="118" t="str">
        <f t="shared" si="0"/>
        <v xml:space="preserve"> </v>
      </c>
      <c r="G29" s="114">
        <f t="shared" si="1"/>
        <v>0</v>
      </c>
      <c r="K29" s="14"/>
      <c r="R29" s="17"/>
    </row>
    <row r="30" spans="1:18" ht="15.75" customHeight="1" x14ac:dyDescent="0.25">
      <c r="A30" s="75" t="s">
        <v>133</v>
      </c>
      <c r="B30" s="125" t="s">
        <v>63</v>
      </c>
      <c r="C30" s="118">
        <f>+SUMIF('LIBRO GIORNALE'!$C$3:$C$199,RIEPILOGO!A30,'LIBRO GIORNALE'!$E$3:$E$199)</f>
        <v>0</v>
      </c>
      <c r="D30" s="122">
        <f>+SUMIF('LIBRO GIORNALE'!$C$3:$C$199,RIEPILOGO!A30,'LIBRO GIORNALE'!$F$3:$F$199)</f>
        <v>0</v>
      </c>
      <c r="E30" s="98"/>
      <c r="F30" s="118" t="str">
        <f t="shared" si="0"/>
        <v xml:space="preserve"> </v>
      </c>
      <c r="G30" s="114">
        <f t="shared" si="1"/>
        <v>0</v>
      </c>
      <c r="K30" s="14"/>
      <c r="R30" s="17"/>
    </row>
    <row r="31" spans="1:18" ht="15.75" customHeight="1" x14ac:dyDescent="0.25">
      <c r="A31" s="75" t="s">
        <v>84</v>
      </c>
      <c r="B31" s="125" t="s">
        <v>18</v>
      </c>
      <c r="C31" s="118">
        <f>+SUMIF('LIBRO GIORNALE'!$C$3:$C$199,RIEPILOGO!A31,'LIBRO GIORNALE'!$E$3:$E$199)</f>
        <v>0</v>
      </c>
      <c r="D31" s="122">
        <f>+SUMIF('LIBRO GIORNALE'!$C$3:$C$199,RIEPILOGO!A31,'LIBRO GIORNALE'!$F$3:$F$199)</f>
        <v>0</v>
      </c>
      <c r="E31" s="98"/>
      <c r="F31" s="118" t="str">
        <f t="shared" si="0"/>
        <v xml:space="preserve"> </v>
      </c>
      <c r="G31" s="114">
        <f t="shared" si="1"/>
        <v>0</v>
      </c>
      <c r="K31" s="14"/>
      <c r="R31" s="17"/>
    </row>
    <row r="32" spans="1:18" ht="15.75" customHeight="1" x14ac:dyDescent="0.25">
      <c r="A32" s="75" t="s">
        <v>87</v>
      </c>
      <c r="B32" s="125" t="s">
        <v>21</v>
      </c>
      <c r="C32" s="118">
        <f>+SUMIF('LIBRO GIORNALE'!$C$3:$C$199,RIEPILOGO!A32,'LIBRO GIORNALE'!$E$3:$E$199)</f>
        <v>0</v>
      </c>
      <c r="D32" s="122">
        <f>+SUMIF('LIBRO GIORNALE'!$C$3:$C$199,RIEPILOGO!A32,'LIBRO GIORNALE'!$F$3:$F$199)</f>
        <v>0</v>
      </c>
      <c r="E32" s="98"/>
      <c r="F32" s="118" t="str">
        <f t="shared" si="0"/>
        <v xml:space="preserve"> </v>
      </c>
      <c r="G32" s="114">
        <f t="shared" si="1"/>
        <v>0</v>
      </c>
      <c r="K32" s="14"/>
      <c r="R32" s="17"/>
    </row>
    <row r="33" spans="1:18" ht="15.75" customHeight="1" x14ac:dyDescent="0.25">
      <c r="A33" s="75" t="s">
        <v>74</v>
      </c>
      <c r="B33" s="125" t="s">
        <v>9</v>
      </c>
      <c r="C33" s="118">
        <f>+SUMIF('LIBRO GIORNALE'!$C$3:$C$199,RIEPILOGO!A33,'LIBRO GIORNALE'!$E$3:$E$199)</f>
        <v>0</v>
      </c>
      <c r="D33" s="122">
        <f>+SUMIF('LIBRO GIORNALE'!$C$3:$C$199,RIEPILOGO!A33,'LIBRO GIORNALE'!$F$3:$F$199)</f>
        <v>0</v>
      </c>
      <c r="E33" s="98"/>
      <c r="F33" s="118" t="str">
        <f t="shared" si="0"/>
        <v xml:space="preserve"> </v>
      </c>
      <c r="G33" s="114">
        <f t="shared" si="1"/>
        <v>0</v>
      </c>
      <c r="K33" s="14"/>
      <c r="R33" s="17"/>
    </row>
    <row r="34" spans="1:18" ht="15.75" customHeight="1" x14ac:dyDescent="0.25">
      <c r="A34" s="75" t="s">
        <v>228</v>
      </c>
      <c r="B34" s="125">
        <v>1901</v>
      </c>
      <c r="C34" s="118">
        <f>+SUMIF('LIBRO GIORNALE'!$C$3:$C$199,RIEPILOGO!A34,'LIBRO GIORNALE'!$E$3:$E$199)</f>
        <v>0</v>
      </c>
      <c r="D34" s="122">
        <f>+SUMIF('LIBRO GIORNALE'!$C$3:$C$199,RIEPILOGO!A34,'LIBRO GIORNALE'!$F$3:$F$199)</f>
        <v>0</v>
      </c>
      <c r="E34" s="98"/>
      <c r="F34" s="118" t="str">
        <f t="shared" si="0"/>
        <v xml:space="preserve"> </v>
      </c>
      <c r="G34" s="114">
        <f t="shared" si="1"/>
        <v>0</v>
      </c>
      <c r="K34" s="14"/>
      <c r="R34" s="17"/>
    </row>
    <row r="35" spans="1:18" ht="15.75" customHeight="1" x14ac:dyDescent="0.25">
      <c r="A35" s="75" t="s">
        <v>229</v>
      </c>
      <c r="B35" s="125">
        <v>1902</v>
      </c>
      <c r="C35" s="118">
        <f>+SUMIF('LIBRO GIORNALE'!$C$3:$C$199,RIEPILOGO!A35,'LIBRO GIORNALE'!$E$3:$E$199)</f>
        <v>0</v>
      </c>
      <c r="D35" s="122">
        <f>+SUMIF('LIBRO GIORNALE'!$C$3:$C$199,RIEPILOGO!A35,'LIBRO GIORNALE'!$F$3:$F$199)</f>
        <v>0</v>
      </c>
      <c r="E35" s="98"/>
      <c r="F35" s="118" t="str">
        <f t="shared" si="0"/>
        <v xml:space="preserve"> </v>
      </c>
      <c r="G35" s="114">
        <f t="shared" si="1"/>
        <v>0</v>
      </c>
      <c r="K35" s="14"/>
    </row>
    <row r="36" spans="1:18" ht="15.75" customHeight="1" x14ac:dyDescent="0.25">
      <c r="A36" s="75" t="s">
        <v>230</v>
      </c>
      <c r="B36" s="125">
        <v>1903</v>
      </c>
      <c r="C36" s="118">
        <f>+SUMIF('LIBRO GIORNALE'!$C$3:$C$199,RIEPILOGO!A36,'LIBRO GIORNALE'!$E$3:$E$199)</f>
        <v>0</v>
      </c>
      <c r="D36" s="122">
        <f>+SUMIF('LIBRO GIORNALE'!$C$3:$C$199,RIEPILOGO!A36,'LIBRO GIORNALE'!$F$3:$F$199)</f>
        <v>0</v>
      </c>
      <c r="E36" s="98"/>
      <c r="F36" s="118" t="str">
        <f t="shared" si="0"/>
        <v xml:space="preserve"> </v>
      </c>
      <c r="G36" s="114">
        <f t="shared" si="1"/>
        <v>0</v>
      </c>
    </row>
    <row r="37" spans="1:18" ht="15.75" customHeight="1" x14ac:dyDescent="0.25">
      <c r="A37" s="115" t="s">
        <v>337</v>
      </c>
      <c r="B37" s="125">
        <v>1404</v>
      </c>
      <c r="C37" s="118">
        <f>+SUMIF('LIBRO GIORNALE'!$C$3:$C$199,RIEPILOGO!A37,'LIBRO GIORNALE'!$E$3:$E$199)</f>
        <v>0</v>
      </c>
      <c r="D37" s="122">
        <f>+SUMIF('LIBRO GIORNALE'!$C$3:$C$199,RIEPILOGO!A37,'LIBRO GIORNALE'!$F$3:$F$199)</f>
        <v>0</v>
      </c>
      <c r="E37" s="98"/>
      <c r="F37" s="118" t="str">
        <f t="shared" si="0"/>
        <v xml:space="preserve"> </v>
      </c>
      <c r="G37" s="114">
        <f t="shared" si="1"/>
        <v>0</v>
      </c>
    </row>
    <row r="38" spans="1:18" ht="15.75" customHeight="1" x14ac:dyDescent="0.25">
      <c r="A38" s="75" t="s">
        <v>148</v>
      </c>
      <c r="B38" s="125">
        <v>1405</v>
      </c>
      <c r="C38" s="118">
        <f>+SUMIF('LIBRO GIORNALE'!$C$3:$C$199,RIEPILOGO!A38,'LIBRO GIORNALE'!$E$3:$E$199)</f>
        <v>0</v>
      </c>
      <c r="D38" s="122">
        <f>+SUMIF('LIBRO GIORNALE'!$C$3:$C$199,RIEPILOGO!A38,'LIBRO GIORNALE'!$F$3:$F$199)</f>
        <v>0</v>
      </c>
      <c r="E38" s="98"/>
      <c r="F38" s="118" t="str">
        <f t="shared" si="0"/>
        <v xml:space="preserve"> </v>
      </c>
      <c r="G38" s="114">
        <f t="shared" si="1"/>
        <v>0</v>
      </c>
    </row>
    <row r="39" spans="1:18" ht="15.75" customHeight="1" x14ac:dyDescent="0.25">
      <c r="A39" s="75" t="s">
        <v>149</v>
      </c>
      <c r="B39" s="125">
        <v>1406</v>
      </c>
      <c r="C39" s="118">
        <f>+SUMIF('LIBRO GIORNALE'!$C$3:$C$199,RIEPILOGO!A39,'LIBRO GIORNALE'!$E$3:$E$199)</f>
        <v>0</v>
      </c>
      <c r="D39" s="122">
        <f>+SUMIF('LIBRO GIORNALE'!$C$3:$C$199,RIEPILOGO!A39,'LIBRO GIORNALE'!$F$3:$F$199)</f>
        <v>0</v>
      </c>
      <c r="E39" s="98"/>
      <c r="F39" s="118" t="str">
        <f t="shared" si="0"/>
        <v xml:space="preserve"> </v>
      </c>
      <c r="G39" s="114">
        <f t="shared" si="1"/>
        <v>0</v>
      </c>
    </row>
    <row r="40" spans="1:18" ht="15.75" customHeight="1" x14ac:dyDescent="0.25">
      <c r="A40" s="75" t="s">
        <v>131</v>
      </c>
      <c r="B40" s="125" t="s">
        <v>61</v>
      </c>
      <c r="C40" s="118">
        <f>+SUMIF('LIBRO GIORNALE'!$C$3:$C$199,RIEPILOGO!A40,'LIBRO GIORNALE'!$E$3:$E$199)</f>
        <v>0</v>
      </c>
      <c r="D40" s="122">
        <f>+SUMIF('LIBRO GIORNALE'!$C$3:$C$199,RIEPILOGO!A40,'LIBRO GIORNALE'!$F$3:$F$199)</f>
        <v>0</v>
      </c>
      <c r="E40" s="98"/>
      <c r="F40" s="118" t="str">
        <f t="shared" si="0"/>
        <v xml:space="preserve"> </v>
      </c>
      <c r="G40" s="114">
        <f t="shared" si="1"/>
        <v>0</v>
      </c>
    </row>
    <row r="41" spans="1:18" ht="15.75" customHeight="1" x14ac:dyDescent="0.25">
      <c r="A41" s="75" t="s">
        <v>150</v>
      </c>
      <c r="B41" s="125">
        <v>1407</v>
      </c>
      <c r="C41" s="118">
        <f>+SUMIF('LIBRO GIORNALE'!$C$3:$C$199,RIEPILOGO!A41,'LIBRO GIORNALE'!$E$3:$E$199)</f>
        <v>0</v>
      </c>
      <c r="D41" s="122">
        <f>+SUMIF('LIBRO GIORNALE'!$C$3:$C$199,RIEPILOGO!A41,'LIBRO GIORNALE'!$F$3:$F$199)</f>
        <v>0</v>
      </c>
      <c r="E41" s="98"/>
      <c r="F41" s="118" t="str">
        <f t="shared" si="0"/>
        <v xml:space="preserve"> </v>
      </c>
      <c r="G41" s="114">
        <f t="shared" si="1"/>
        <v>0</v>
      </c>
    </row>
    <row r="42" spans="1:18" ht="15.75" customHeight="1" x14ac:dyDescent="0.25">
      <c r="A42" s="75" t="s">
        <v>271</v>
      </c>
      <c r="B42" s="125">
        <v>2001</v>
      </c>
      <c r="C42" s="118">
        <f>+SUMIF('LIBRO GIORNALE'!$C$3:$C$199,RIEPILOGO!A42,'LIBRO GIORNALE'!$E$3:$E$199)</f>
        <v>0</v>
      </c>
      <c r="D42" s="122">
        <f>+SUMIF('LIBRO GIORNALE'!$C$3:$C$199,RIEPILOGO!A42,'LIBRO GIORNALE'!$F$3:$F$199)</f>
        <v>0</v>
      </c>
      <c r="E42" s="98"/>
      <c r="F42" s="118" t="str">
        <f t="shared" si="0"/>
        <v xml:space="preserve"> </v>
      </c>
      <c r="G42" s="114">
        <f t="shared" si="1"/>
        <v>0</v>
      </c>
    </row>
    <row r="43" spans="1:18" ht="15.75" customHeight="1" x14ac:dyDescent="0.25">
      <c r="A43" s="75" t="s">
        <v>270</v>
      </c>
      <c r="B43" s="125">
        <v>2002</v>
      </c>
      <c r="C43" s="118">
        <f>+SUMIF('LIBRO GIORNALE'!$C$3:$C$199,RIEPILOGO!A43,'LIBRO GIORNALE'!$E$3:$E$199)</f>
        <v>0</v>
      </c>
      <c r="D43" s="122">
        <f>+SUMIF('LIBRO GIORNALE'!$C$3:$C$199,RIEPILOGO!A43,'LIBRO GIORNALE'!$F$3:$F$199)</f>
        <v>0</v>
      </c>
      <c r="E43" s="98"/>
      <c r="F43" s="118" t="str">
        <f t="shared" si="0"/>
        <v xml:space="preserve"> </v>
      </c>
      <c r="G43" s="114">
        <f t="shared" si="1"/>
        <v>0</v>
      </c>
    </row>
    <row r="44" spans="1:18" ht="15.75" customHeight="1" x14ac:dyDescent="0.25">
      <c r="A44" s="75" t="s">
        <v>132</v>
      </c>
      <c r="B44" s="125" t="s">
        <v>62</v>
      </c>
      <c r="C44" s="118">
        <f>+SUMIF('LIBRO GIORNALE'!$C$3:$C$199,RIEPILOGO!A44,'LIBRO GIORNALE'!$E$3:$E$199)</f>
        <v>0</v>
      </c>
      <c r="D44" s="122">
        <f>+SUMIF('LIBRO GIORNALE'!$C$3:$C$199,RIEPILOGO!A44,'LIBRO GIORNALE'!$F$3:$F$199)</f>
        <v>0</v>
      </c>
      <c r="E44" s="98"/>
      <c r="F44" s="118" t="str">
        <f t="shared" si="0"/>
        <v xml:space="preserve"> </v>
      </c>
      <c r="G44" s="114">
        <f t="shared" si="1"/>
        <v>0</v>
      </c>
    </row>
    <row r="45" spans="1:18" ht="15.75" customHeight="1" x14ac:dyDescent="0.25">
      <c r="A45" s="75" t="s">
        <v>105</v>
      </c>
      <c r="B45" s="125" t="s">
        <v>39</v>
      </c>
      <c r="C45" s="118">
        <f>+SUMIF('LIBRO GIORNALE'!$C$3:$C$199,RIEPILOGO!A45,'LIBRO GIORNALE'!$E$3:$E$199)</f>
        <v>0</v>
      </c>
      <c r="D45" s="122">
        <f>+SUMIF('LIBRO GIORNALE'!$C$3:$C$199,RIEPILOGO!A45,'LIBRO GIORNALE'!$F$3:$F$199)</f>
        <v>0</v>
      </c>
      <c r="E45" s="98"/>
      <c r="F45" s="118" t="str">
        <f t="shared" si="0"/>
        <v xml:space="preserve"> </v>
      </c>
      <c r="G45" s="114">
        <f t="shared" si="1"/>
        <v>0</v>
      </c>
    </row>
    <row r="46" spans="1:18" ht="15.75" customHeight="1" x14ac:dyDescent="0.25">
      <c r="A46" s="75" t="s">
        <v>156</v>
      </c>
      <c r="B46" s="125">
        <v>1502</v>
      </c>
      <c r="C46" s="118">
        <f>+SUMIF('LIBRO GIORNALE'!$C$3:$C$199,RIEPILOGO!A46,'LIBRO GIORNALE'!$E$3:$E$199)</f>
        <v>0</v>
      </c>
      <c r="D46" s="122">
        <f>+SUMIF('LIBRO GIORNALE'!$C$3:$C$199,RIEPILOGO!A46,'LIBRO GIORNALE'!$F$3:$F$199)</f>
        <v>0</v>
      </c>
      <c r="E46" s="98"/>
      <c r="F46" s="118" t="str">
        <f t="shared" si="0"/>
        <v xml:space="preserve"> </v>
      </c>
      <c r="G46" s="114">
        <f t="shared" si="1"/>
        <v>0</v>
      </c>
    </row>
    <row r="47" spans="1:18" ht="15.75" customHeight="1" x14ac:dyDescent="0.25">
      <c r="A47" s="75" t="s">
        <v>208</v>
      </c>
      <c r="B47" s="125">
        <v>3402</v>
      </c>
      <c r="C47" s="118">
        <f>+SUMIF('LIBRO GIORNALE'!$C$3:$C$199,RIEPILOGO!A47,'LIBRO GIORNALE'!$E$3:$E$199)</f>
        <v>0</v>
      </c>
      <c r="D47" s="122">
        <f>+SUMIF('LIBRO GIORNALE'!$C$3:$C$199,RIEPILOGO!A47,'LIBRO GIORNALE'!$F$3:$F$199)</f>
        <v>0</v>
      </c>
      <c r="E47" s="98"/>
      <c r="F47" s="118" t="str">
        <f t="shared" si="0"/>
        <v xml:space="preserve"> </v>
      </c>
      <c r="G47" s="114">
        <f t="shared" si="1"/>
        <v>0</v>
      </c>
    </row>
    <row r="48" spans="1:18" ht="15.75" customHeight="1" x14ac:dyDescent="0.25">
      <c r="A48" s="75" t="s">
        <v>125</v>
      </c>
      <c r="B48" s="125" t="s">
        <v>55</v>
      </c>
      <c r="C48" s="118">
        <f>+SUMIF('LIBRO GIORNALE'!$C$3:$C$199,RIEPILOGO!A48,'LIBRO GIORNALE'!$E$3:$E$199)</f>
        <v>0</v>
      </c>
      <c r="D48" s="122">
        <f>+SUMIF('LIBRO GIORNALE'!$C$3:$C$199,RIEPILOGO!A48,'LIBRO GIORNALE'!$F$3:$F$199)</f>
        <v>0</v>
      </c>
      <c r="E48" s="98"/>
      <c r="F48" s="118" t="str">
        <f t="shared" si="0"/>
        <v xml:space="preserve"> </v>
      </c>
      <c r="G48" s="114">
        <f t="shared" si="1"/>
        <v>0</v>
      </c>
    </row>
    <row r="49" spans="1:7" ht="15.75" customHeight="1" x14ac:dyDescent="0.25">
      <c r="A49" s="75" t="s">
        <v>222</v>
      </c>
      <c r="B49" s="125">
        <v>1620</v>
      </c>
      <c r="C49" s="118">
        <f>+SUMIF('LIBRO GIORNALE'!$C$3:$C$199,RIEPILOGO!A49,'LIBRO GIORNALE'!$E$3:$E$199)</f>
        <v>0</v>
      </c>
      <c r="D49" s="122">
        <f>+SUMIF('LIBRO GIORNALE'!$C$3:$C$199,RIEPILOGO!A49,'LIBRO GIORNALE'!$F$3:$F$199)</f>
        <v>0</v>
      </c>
      <c r="E49" s="98"/>
      <c r="F49" s="118" t="str">
        <f t="shared" si="0"/>
        <v xml:space="preserve"> </v>
      </c>
      <c r="G49" s="114">
        <f t="shared" si="1"/>
        <v>0</v>
      </c>
    </row>
    <row r="50" spans="1:7" ht="15.75" customHeight="1" x14ac:dyDescent="0.25">
      <c r="A50" s="75" t="s">
        <v>223</v>
      </c>
      <c r="B50" s="125">
        <v>1621</v>
      </c>
      <c r="C50" s="118">
        <f>+SUMIF('LIBRO GIORNALE'!$C$3:$C$199,RIEPILOGO!A50,'LIBRO GIORNALE'!$E$3:$E$199)</f>
        <v>0</v>
      </c>
      <c r="D50" s="122">
        <f>+SUMIF('LIBRO GIORNALE'!$C$3:$C$199,RIEPILOGO!A50,'LIBRO GIORNALE'!$F$3:$F$199)</f>
        <v>0</v>
      </c>
      <c r="E50" s="98"/>
      <c r="F50" s="118" t="str">
        <f t="shared" si="0"/>
        <v xml:space="preserve"> </v>
      </c>
      <c r="G50" s="114">
        <f t="shared" si="1"/>
        <v>0</v>
      </c>
    </row>
    <row r="51" spans="1:7" ht="15.75" customHeight="1" x14ac:dyDescent="0.25">
      <c r="A51" s="75" t="s">
        <v>265</v>
      </c>
      <c r="B51" s="125">
        <v>2105</v>
      </c>
      <c r="C51" s="118">
        <f>+SUMIF('LIBRO GIORNALE'!$C$3:$C$199,RIEPILOGO!A51,'LIBRO GIORNALE'!$E$3:$E$199)</f>
        <v>0</v>
      </c>
      <c r="D51" s="122">
        <f>+SUMIF('LIBRO GIORNALE'!$C$3:$C$199,RIEPILOGO!A51,'LIBRO GIORNALE'!$F$3:$F$199)</f>
        <v>0</v>
      </c>
      <c r="E51" s="98"/>
      <c r="F51" s="118" t="str">
        <f t="shared" si="0"/>
        <v xml:space="preserve"> </v>
      </c>
      <c r="G51" s="114">
        <f t="shared" si="1"/>
        <v>0</v>
      </c>
    </row>
    <row r="52" spans="1:7" ht="15.75" customHeight="1" x14ac:dyDescent="0.25">
      <c r="A52" s="75" t="s">
        <v>113</v>
      </c>
      <c r="B52" s="125" t="s">
        <v>47</v>
      </c>
      <c r="C52" s="118">
        <f>+SUMIF('LIBRO GIORNALE'!$C$3:$C$199,RIEPILOGO!A52,'LIBRO GIORNALE'!$E$3:$E$199)</f>
        <v>0</v>
      </c>
      <c r="D52" s="122">
        <f>+SUMIF('LIBRO GIORNALE'!$C$3:$C$199,RIEPILOGO!A52,'LIBRO GIORNALE'!$F$3:$F$199)</f>
        <v>0</v>
      </c>
      <c r="E52" s="98"/>
      <c r="F52" s="118" t="str">
        <f t="shared" si="0"/>
        <v xml:space="preserve"> </v>
      </c>
      <c r="G52" s="114">
        <f t="shared" si="1"/>
        <v>0</v>
      </c>
    </row>
    <row r="53" spans="1:7" ht="15.75" customHeight="1" x14ac:dyDescent="0.25">
      <c r="A53" s="75" t="s">
        <v>104</v>
      </c>
      <c r="B53" s="125" t="s">
        <v>38</v>
      </c>
      <c r="C53" s="118">
        <f>+SUMIF('LIBRO GIORNALE'!$C$3:$C$199,RIEPILOGO!A53,'LIBRO GIORNALE'!$E$3:$E$199)</f>
        <v>0</v>
      </c>
      <c r="D53" s="122">
        <f>+SUMIF('LIBRO GIORNALE'!$C$3:$C$199,RIEPILOGO!A53,'LIBRO GIORNALE'!$F$3:$F$199)</f>
        <v>0</v>
      </c>
      <c r="E53" s="98"/>
      <c r="F53" s="118" t="str">
        <f t="shared" si="0"/>
        <v xml:space="preserve"> </v>
      </c>
      <c r="G53" s="114">
        <f t="shared" si="1"/>
        <v>0</v>
      </c>
    </row>
    <row r="54" spans="1:7" ht="15.75" customHeight="1" x14ac:dyDescent="0.25">
      <c r="A54" s="75" t="s">
        <v>212</v>
      </c>
      <c r="B54" s="125">
        <v>3320</v>
      </c>
      <c r="C54" s="118">
        <f>+SUMIF('LIBRO GIORNALE'!$C$3:$C$199,RIEPILOGO!A54,'LIBRO GIORNALE'!$E$3:$E$199)</f>
        <v>0</v>
      </c>
      <c r="D54" s="122">
        <f>+SUMIF('LIBRO GIORNALE'!$C$3:$C$199,RIEPILOGO!A54,'LIBRO GIORNALE'!$F$3:$F$199)</f>
        <v>0</v>
      </c>
      <c r="E54" s="98"/>
      <c r="F54" s="118" t="str">
        <f t="shared" si="0"/>
        <v xml:space="preserve"> </v>
      </c>
      <c r="G54" s="114">
        <f t="shared" si="1"/>
        <v>0</v>
      </c>
    </row>
    <row r="55" spans="1:7" ht="15.75" customHeight="1" x14ac:dyDescent="0.25">
      <c r="A55" s="75" t="s">
        <v>239</v>
      </c>
      <c r="B55" s="125">
        <v>3308</v>
      </c>
      <c r="C55" s="118">
        <f>+SUMIF('LIBRO GIORNALE'!$C$3:$C$199,RIEPILOGO!A55,'LIBRO GIORNALE'!$E$3:$E$199)</f>
        <v>0</v>
      </c>
      <c r="D55" s="122">
        <f>+SUMIF('LIBRO GIORNALE'!$C$3:$C$199,RIEPILOGO!A55,'LIBRO GIORNALE'!$F$3:$F$199)</f>
        <v>0</v>
      </c>
      <c r="E55" s="98"/>
      <c r="F55" s="118" t="str">
        <f t="shared" si="0"/>
        <v xml:space="preserve"> </v>
      </c>
      <c r="G55" s="114">
        <f t="shared" si="1"/>
        <v>0</v>
      </c>
    </row>
    <row r="56" spans="1:7" ht="15.75" customHeight="1" x14ac:dyDescent="0.25">
      <c r="A56" s="75" t="s">
        <v>121</v>
      </c>
      <c r="B56" s="125">
        <v>9001</v>
      </c>
      <c r="C56" s="118">
        <f>+SUMIF('LIBRO GIORNALE'!$C$3:$C$199,RIEPILOGO!A56,'LIBRO GIORNALE'!$E$3:$E$199)</f>
        <v>0</v>
      </c>
      <c r="D56" s="122">
        <f>+SUMIF('LIBRO GIORNALE'!$C$3:$C$199,RIEPILOGO!A56,'LIBRO GIORNALE'!$F$3:$F$199)</f>
        <v>0</v>
      </c>
      <c r="E56" s="98"/>
      <c r="F56" s="118" t="str">
        <f t="shared" si="0"/>
        <v xml:space="preserve"> </v>
      </c>
      <c r="G56" s="114">
        <f t="shared" si="1"/>
        <v>0</v>
      </c>
    </row>
    <row r="57" spans="1:7" ht="15.75" customHeight="1" x14ac:dyDescent="0.25">
      <c r="A57" s="75" t="s">
        <v>71</v>
      </c>
      <c r="B57" s="125" t="s">
        <v>7</v>
      </c>
      <c r="C57" s="118">
        <f>+SUMIF('LIBRO GIORNALE'!$C$3:$C$199,RIEPILOGO!A57,'LIBRO GIORNALE'!$E$3:$E$199)</f>
        <v>0</v>
      </c>
      <c r="D57" s="122">
        <f>+SUMIF('LIBRO GIORNALE'!$C$3:$C$199,RIEPILOGO!A57,'LIBRO GIORNALE'!$F$3:$F$199)</f>
        <v>0</v>
      </c>
      <c r="E57" s="98"/>
      <c r="F57" s="118" t="str">
        <f t="shared" si="0"/>
        <v xml:space="preserve"> </v>
      </c>
      <c r="G57" s="114">
        <f t="shared" si="1"/>
        <v>0</v>
      </c>
    </row>
    <row r="58" spans="1:7" ht="15.75" customHeight="1" x14ac:dyDescent="0.25">
      <c r="A58" s="75" t="s">
        <v>70</v>
      </c>
      <c r="B58" s="125" t="s">
        <v>6</v>
      </c>
      <c r="C58" s="118">
        <f>+SUMIF('LIBRO GIORNALE'!$C$3:$C$199,RIEPILOGO!A58,'LIBRO GIORNALE'!$E$3:$E$199)</f>
        <v>0</v>
      </c>
      <c r="D58" s="122">
        <f>+SUMIF('LIBRO GIORNALE'!$C$3:$C$199,RIEPILOGO!A58,'LIBRO GIORNALE'!$F$3:$F$199)</f>
        <v>0</v>
      </c>
      <c r="E58" s="98"/>
      <c r="F58" s="118" t="str">
        <f t="shared" si="0"/>
        <v xml:space="preserve"> </v>
      </c>
      <c r="G58" s="114">
        <f t="shared" si="1"/>
        <v>0</v>
      </c>
    </row>
    <row r="59" spans="1:7" ht="15.75" customHeight="1" x14ac:dyDescent="0.25">
      <c r="A59" s="75" t="s">
        <v>210</v>
      </c>
      <c r="B59" s="125">
        <v>3330</v>
      </c>
      <c r="C59" s="118">
        <f>+SUMIF('LIBRO GIORNALE'!$C$3:$C$199,RIEPILOGO!A59,'LIBRO GIORNALE'!$E$3:$E$199)</f>
        <v>0</v>
      </c>
      <c r="D59" s="122">
        <f>+SUMIF('LIBRO GIORNALE'!$C$3:$C$199,RIEPILOGO!A59,'LIBRO GIORNALE'!$F$3:$F$199)</f>
        <v>0</v>
      </c>
      <c r="E59" s="98"/>
      <c r="F59" s="118" t="str">
        <f t="shared" si="0"/>
        <v xml:space="preserve"> </v>
      </c>
      <c r="G59" s="114">
        <f t="shared" si="1"/>
        <v>0</v>
      </c>
    </row>
    <row r="60" spans="1:7" ht="15.75" customHeight="1" x14ac:dyDescent="0.25">
      <c r="A60" s="75" t="s">
        <v>114</v>
      </c>
      <c r="B60" s="125" t="s">
        <v>48</v>
      </c>
      <c r="C60" s="118">
        <f>+SUMIF('LIBRO GIORNALE'!$C$3:$C$199,RIEPILOGO!A60,'LIBRO GIORNALE'!$E$3:$E$199)</f>
        <v>0</v>
      </c>
      <c r="D60" s="122">
        <f>+SUMIF('LIBRO GIORNALE'!$C$3:$C$199,RIEPILOGO!A60,'LIBRO GIORNALE'!$F$3:$F$199)</f>
        <v>0</v>
      </c>
      <c r="E60" s="98"/>
      <c r="F60" s="118" t="str">
        <f t="shared" si="0"/>
        <v xml:space="preserve"> </v>
      </c>
      <c r="G60" s="114">
        <f t="shared" si="1"/>
        <v>0</v>
      </c>
    </row>
    <row r="61" spans="1:7" ht="15.75" customHeight="1" x14ac:dyDescent="0.25">
      <c r="A61" s="75" t="s">
        <v>129</v>
      </c>
      <c r="B61" s="125" t="s">
        <v>59</v>
      </c>
      <c r="C61" s="118">
        <f>+SUMIF('LIBRO GIORNALE'!$C$3:$C$199,RIEPILOGO!A61,'LIBRO GIORNALE'!$E$3:$E$199)</f>
        <v>0</v>
      </c>
      <c r="D61" s="122">
        <f>+SUMIF('LIBRO GIORNALE'!$C$3:$C$199,RIEPILOGO!A61,'LIBRO GIORNALE'!$F$3:$F$199)</f>
        <v>0</v>
      </c>
      <c r="E61" s="98"/>
      <c r="F61" s="118" t="str">
        <f t="shared" si="0"/>
        <v xml:space="preserve"> </v>
      </c>
      <c r="G61" s="114">
        <f t="shared" si="1"/>
        <v>0</v>
      </c>
    </row>
    <row r="62" spans="1:7" ht="15.75" customHeight="1" x14ac:dyDescent="0.25">
      <c r="A62" s="75" t="s">
        <v>130</v>
      </c>
      <c r="B62" s="125" t="s">
        <v>60</v>
      </c>
      <c r="C62" s="118">
        <f>+SUMIF('LIBRO GIORNALE'!$C$3:$C$199,RIEPILOGO!A62,'LIBRO GIORNALE'!$E$3:$E$199)</f>
        <v>0</v>
      </c>
      <c r="D62" s="122">
        <f>+SUMIF('LIBRO GIORNALE'!$C$3:$C$199,RIEPILOGO!A62,'LIBRO GIORNALE'!$F$3:$F$199)</f>
        <v>0</v>
      </c>
      <c r="E62" s="98"/>
      <c r="F62" s="118" t="str">
        <f t="shared" si="0"/>
        <v xml:space="preserve"> </v>
      </c>
      <c r="G62" s="114">
        <f t="shared" si="1"/>
        <v>0</v>
      </c>
    </row>
    <row r="63" spans="1:7" ht="15.75" customHeight="1" x14ac:dyDescent="0.25">
      <c r="A63" s="75" t="s">
        <v>110</v>
      </c>
      <c r="B63" s="125" t="s">
        <v>44</v>
      </c>
      <c r="C63" s="118">
        <f>+SUMIF('LIBRO GIORNALE'!$C$3:$C$199,RIEPILOGO!A63,'LIBRO GIORNALE'!$E$3:$E$199)</f>
        <v>0</v>
      </c>
      <c r="D63" s="122">
        <f>+SUMIF('LIBRO GIORNALE'!$C$3:$C$199,RIEPILOGO!A63,'LIBRO GIORNALE'!$F$3:$F$199)</f>
        <v>0</v>
      </c>
      <c r="E63" s="98"/>
      <c r="F63" s="118" t="str">
        <f t="shared" si="0"/>
        <v xml:space="preserve"> </v>
      </c>
      <c r="G63" s="114">
        <f t="shared" si="1"/>
        <v>0</v>
      </c>
    </row>
    <row r="64" spans="1:7" ht="15.75" customHeight="1" x14ac:dyDescent="0.25">
      <c r="A64" s="75" t="s">
        <v>119</v>
      </c>
      <c r="B64" s="125" t="s">
        <v>53</v>
      </c>
      <c r="C64" s="118">
        <f>+SUMIF('LIBRO GIORNALE'!$C$3:$C$199,RIEPILOGO!A64,'LIBRO GIORNALE'!$E$3:$E$199)</f>
        <v>0</v>
      </c>
      <c r="D64" s="122">
        <f>+SUMIF('LIBRO GIORNALE'!$C$3:$C$199,RIEPILOGO!A64,'LIBRO GIORNALE'!$F$3:$F$199)</f>
        <v>0</v>
      </c>
      <c r="E64" s="98"/>
      <c r="F64" s="118" t="str">
        <f t="shared" si="0"/>
        <v xml:space="preserve"> </v>
      </c>
      <c r="G64" s="114">
        <f t="shared" si="1"/>
        <v>0</v>
      </c>
    </row>
    <row r="65" spans="1:7" ht="15.75" customHeight="1" x14ac:dyDescent="0.25">
      <c r="A65" s="75" t="s">
        <v>120</v>
      </c>
      <c r="B65" s="125" t="s">
        <v>54</v>
      </c>
      <c r="C65" s="118">
        <f>+SUMIF('LIBRO GIORNALE'!$C$3:$C$199,RIEPILOGO!A65,'LIBRO GIORNALE'!$E$3:$E$199)</f>
        <v>0</v>
      </c>
      <c r="D65" s="122">
        <f>+SUMIF('LIBRO GIORNALE'!$C$3:$C$199,RIEPILOGO!A65,'LIBRO GIORNALE'!$F$3:$F$199)</f>
        <v>0</v>
      </c>
      <c r="E65" s="98"/>
      <c r="F65" s="118" t="str">
        <f t="shared" si="0"/>
        <v xml:space="preserve"> </v>
      </c>
      <c r="G65" s="114">
        <f t="shared" si="1"/>
        <v>0</v>
      </c>
    </row>
    <row r="66" spans="1:7" ht="15.75" customHeight="1" x14ac:dyDescent="0.25">
      <c r="A66" s="75" t="s">
        <v>103</v>
      </c>
      <c r="B66" s="125" t="s">
        <v>37</v>
      </c>
      <c r="C66" s="118">
        <f>+SUMIF('LIBRO GIORNALE'!$C$3:$C$199,RIEPILOGO!A66,'LIBRO GIORNALE'!$E$3:$E$199)</f>
        <v>0</v>
      </c>
      <c r="D66" s="122">
        <f>+SUMIF('LIBRO GIORNALE'!$C$3:$C$199,RIEPILOGO!A66,'LIBRO GIORNALE'!$F$3:$F$199)</f>
        <v>0</v>
      </c>
      <c r="E66" s="98"/>
      <c r="F66" s="118" t="str">
        <f t="shared" si="0"/>
        <v xml:space="preserve"> </v>
      </c>
      <c r="G66" s="114">
        <f t="shared" si="1"/>
        <v>0</v>
      </c>
    </row>
    <row r="67" spans="1:7" ht="15.75" customHeight="1" x14ac:dyDescent="0.25">
      <c r="A67" s="75" t="s">
        <v>118</v>
      </c>
      <c r="B67" s="125" t="s">
        <v>52</v>
      </c>
      <c r="C67" s="118">
        <f>+SUMIF('LIBRO GIORNALE'!$C$3:$C$199,RIEPILOGO!A67,'LIBRO GIORNALE'!$E$3:$E$199)</f>
        <v>0</v>
      </c>
      <c r="D67" s="122">
        <f>+SUMIF('LIBRO GIORNALE'!$C$3:$C$199,RIEPILOGO!A67,'LIBRO GIORNALE'!$F$3:$F$199)</f>
        <v>0</v>
      </c>
      <c r="E67" s="98"/>
      <c r="F67" s="118" t="str">
        <f t="shared" si="0"/>
        <v xml:space="preserve"> </v>
      </c>
      <c r="G67" s="114">
        <f t="shared" si="1"/>
        <v>0</v>
      </c>
    </row>
    <row r="68" spans="1:7" ht="15.75" customHeight="1" x14ac:dyDescent="0.25">
      <c r="A68" s="75" t="s">
        <v>128</v>
      </c>
      <c r="B68" s="125" t="s">
        <v>58</v>
      </c>
      <c r="C68" s="118">
        <f>+SUMIF('LIBRO GIORNALE'!$C$3:$C$199,RIEPILOGO!A68,'LIBRO GIORNALE'!$E$3:$E$199)</f>
        <v>0</v>
      </c>
      <c r="D68" s="122">
        <f>+SUMIF('LIBRO GIORNALE'!$C$3:$C$199,RIEPILOGO!A68,'LIBRO GIORNALE'!$F$3:$F$199)</f>
        <v>0</v>
      </c>
      <c r="E68" s="98"/>
      <c r="F68" s="118" t="str">
        <f t="shared" ref="F68:F131" si="2">+IF(C68&gt;D68,"DARE",IF(C68&lt;D68,"AVERE"," "))</f>
        <v xml:space="preserve"> </v>
      </c>
      <c r="G68" s="114">
        <f t="shared" ref="G68:G131" si="3">+ABS(C68-D68)</f>
        <v>0</v>
      </c>
    </row>
    <row r="69" spans="1:7" ht="15.75" customHeight="1" x14ac:dyDescent="0.25">
      <c r="A69" s="75" t="s">
        <v>158</v>
      </c>
      <c r="B69" s="125">
        <v>1511</v>
      </c>
      <c r="C69" s="118">
        <f>+SUMIF('LIBRO GIORNALE'!$C$3:$C$199,RIEPILOGO!A69,'LIBRO GIORNALE'!$E$3:$E$199)</f>
        <v>0</v>
      </c>
      <c r="D69" s="122">
        <f>+SUMIF('LIBRO GIORNALE'!$C$3:$C$199,RIEPILOGO!A69,'LIBRO GIORNALE'!$F$3:$F$199)</f>
        <v>0</v>
      </c>
      <c r="E69" s="98"/>
      <c r="F69" s="118" t="str">
        <f t="shared" si="2"/>
        <v xml:space="preserve"> </v>
      </c>
      <c r="G69" s="114">
        <f t="shared" si="3"/>
        <v>0</v>
      </c>
    </row>
    <row r="70" spans="1:7" ht="15.75" customHeight="1" x14ac:dyDescent="0.25">
      <c r="A70" s="75" t="s">
        <v>224</v>
      </c>
      <c r="B70" s="125">
        <v>1630</v>
      </c>
      <c r="C70" s="118">
        <f>+SUMIF('LIBRO GIORNALE'!$C$3:$C$199,RIEPILOGO!A70,'LIBRO GIORNALE'!$E$3:$E$199)</f>
        <v>0</v>
      </c>
      <c r="D70" s="122">
        <f>+SUMIF('LIBRO GIORNALE'!$C$3:$C$199,RIEPILOGO!A70,'LIBRO GIORNALE'!$F$3:$F$199)</f>
        <v>0</v>
      </c>
      <c r="E70" s="98"/>
      <c r="F70" s="118" t="str">
        <f t="shared" si="2"/>
        <v xml:space="preserve"> </v>
      </c>
      <c r="G70" s="114">
        <f t="shared" si="3"/>
        <v>0</v>
      </c>
    </row>
    <row r="71" spans="1:7" ht="15.75" customHeight="1" x14ac:dyDescent="0.25">
      <c r="A71" s="75" t="s">
        <v>225</v>
      </c>
      <c r="B71" s="125">
        <v>1631</v>
      </c>
      <c r="C71" s="118">
        <f>+SUMIF('LIBRO GIORNALE'!$C$3:$C$199,RIEPILOGO!A71,'LIBRO GIORNALE'!$E$3:$E$199)</f>
        <v>0</v>
      </c>
      <c r="D71" s="122">
        <f>+SUMIF('LIBRO GIORNALE'!$C$3:$C$199,RIEPILOGO!A71,'LIBRO GIORNALE'!$F$3:$F$199)</f>
        <v>0</v>
      </c>
      <c r="E71" s="98"/>
      <c r="F71" s="118" t="str">
        <f t="shared" si="2"/>
        <v xml:space="preserve"> </v>
      </c>
      <c r="G71" s="114">
        <f t="shared" si="3"/>
        <v>0</v>
      </c>
    </row>
    <row r="72" spans="1:7" ht="15.75" customHeight="1" x14ac:dyDescent="0.25">
      <c r="A72" s="115" t="s">
        <v>338</v>
      </c>
      <c r="B72" s="125">
        <v>1604</v>
      </c>
      <c r="C72" s="118">
        <f>+SUMIF('LIBRO GIORNALE'!$C$3:$C$199,RIEPILOGO!A72,'LIBRO GIORNALE'!$E$3:$E$199)</f>
        <v>0</v>
      </c>
      <c r="D72" s="122">
        <f>+SUMIF('LIBRO GIORNALE'!$C$3:$C$199,RIEPILOGO!A72,'LIBRO GIORNALE'!$F$3:$F$199)</f>
        <v>0</v>
      </c>
      <c r="E72" s="98"/>
      <c r="F72" s="118" t="str">
        <f t="shared" si="2"/>
        <v xml:space="preserve"> </v>
      </c>
      <c r="G72" s="114">
        <f t="shared" si="3"/>
        <v>0</v>
      </c>
    </row>
    <row r="73" spans="1:7" ht="15.75" customHeight="1" x14ac:dyDescent="0.25">
      <c r="A73" s="75" t="s">
        <v>216</v>
      </c>
      <c r="B73" s="125">
        <v>1606</v>
      </c>
      <c r="C73" s="118">
        <f>+SUMIF('LIBRO GIORNALE'!$C$3:$C$199,RIEPILOGO!A73,'LIBRO GIORNALE'!$E$3:$E$199)</f>
        <v>0</v>
      </c>
      <c r="D73" s="122">
        <f>+SUMIF('LIBRO GIORNALE'!$C$3:$C$199,RIEPILOGO!A73,'LIBRO GIORNALE'!$F$3:$F$199)</f>
        <v>0</v>
      </c>
      <c r="E73" s="98"/>
      <c r="F73" s="118" t="str">
        <f t="shared" si="2"/>
        <v xml:space="preserve"> </v>
      </c>
      <c r="G73" s="114">
        <f t="shared" si="3"/>
        <v>0</v>
      </c>
    </row>
    <row r="74" spans="1:7" ht="15.75" customHeight="1" x14ac:dyDescent="0.25">
      <c r="A74" s="75" t="s">
        <v>146</v>
      </c>
      <c r="B74" s="125">
        <v>1301</v>
      </c>
      <c r="C74" s="118">
        <f>+SUMIF('LIBRO GIORNALE'!$C$3:$C$199,RIEPILOGO!A74,'LIBRO GIORNALE'!$E$3:$E$199)</f>
        <v>0</v>
      </c>
      <c r="D74" s="122">
        <f>+SUMIF('LIBRO GIORNALE'!$C$3:$C$199,RIEPILOGO!A74,'LIBRO GIORNALE'!$F$3:$F$199)</f>
        <v>0</v>
      </c>
      <c r="E74" s="98"/>
      <c r="F74" s="118" t="str">
        <f t="shared" si="2"/>
        <v xml:space="preserve"> </v>
      </c>
      <c r="G74" s="114">
        <f t="shared" si="3"/>
        <v>0</v>
      </c>
    </row>
    <row r="75" spans="1:7" ht="15.75" customHeight="1" x14ac:dyDescent="0.25">
      <c r="A75" s="75" t="s">
        <v>154</v>
      </c>
      <c r="B75" s="125" t="s">
        <v>68</v>
      </c>
      <c r="C75" s="118">
        <f>+SUMIF('LIBRO GIORNALE'!$C$3:$C$199,RIEPILOGO!A75,'LIBRO GIORNALE'!$E$3:$E$199)</f>
        <v>0</v>
      </c>
      <c r="D75" s="122">
        <f>+SUMIF('LIBRO GIORNALE'!$C$3:$C$199,RIEPILOGO!A75,'LIBRO GIORNALE'!$F$3:$F$199)</f>
        <v>0</v>
      </c>
      <c r="E75" s="98"/>
      <c r="F75" s="118" t="str">
        <f t="shared" si="2"/>
        <v xml:space="preserve"> </v>
      </c>
      <c r="G75" s="114">
        <f t="shared" si="3"/>
        <v>0</v>
      </c>
    </row>
    <row r="76" spans="1:7" ht="15.75" customHeight="1" x14ac:dyDescent="0.25">
      <c r="A76" s="75" t="s">
        <v>153</v>
      </c>
      <c r="B76" s="125" t="s">
        <v>67</v>
      </c>
      <c r="C76" s="118">
        <f>+SUMIF('LIBRO GIORNALE'!$C$3:$C$199,RIEPILOGO!A76,'LIBRO GIORNALE'!$E$3:$E$199)</f>
        <v>0</v>
      </c>
      <c r="D76" s="122">
        <f>+SUMIF('LIBRO GIORNALE'!$C$3:$C$199,RIEPILOGO!A76,'LIBRO GIORNALE'!$F$3:$F$199)</f>
        <v>0</v>
      </c>
      <c r="E76" s="98"/>
      <c r="F76" s="118" t="str">
        <f t="shared" si="2"/>
        <v xml:space="preserve"> </v>
      </c>
      <c r="G76" s="114">
        <f t="shared" si="3"/>
        <v>0</v>
      </c>
    </row>
    <row r="77" spans="1:7" ht="15.75" customHeight="1" x14ac:dyDescent="0.25">
      <c r="A77" s="75" t="s">
        <v>214</v>
      </c>
      <c r="B77" s="125">
        <v>1603</v>
      </c>
      <c r="C77" s="118">
        <f>+SUMIF('LIBRO GIORNALE'!$C$3:$C$199,RIEPILOGO!A77,'LIBRO GIORNALE'!$E$3:$E$199)</f>
        <v>0</v>
      </c>
      <c r="D77" s="122">
        <f>+SUMIF('LIBRO GIORNALE'!$C$3:$C$199,RIEPILOGO!A77,'LIBRO GIORNALE'!$F$3:$F$199)</f>
        <v>0</v>
      </c>
      <c r="E77" s="98"/>
      <c r="F77" s="118" t="str">
        <f t="shared" si="2"/>
        <v xml:space="preserve"> </v>
      </c>
      <c r="G77" s="114">
        <f t="shared" si="3"/>
        <v>0</v>
      </c>
    </row>
    <row r="78" spans="1:7" ht="15.75" customHeight="1" x14ac:dyDescent="0.25">
      <c r="A78" s="75" t="s">
        <v>221</v>
      </c>
      <c r="B78" s="125">
        <v>1616</v>
      </c>
      <c r="C78" s="118">
        <f>+SUMIF('LIBRO GIORNALE'!$C$3:$C$199,RIEPILOGO!A78,'LIBRO GIORNALE'!$E$3:$E$199)</f>
        <v>0</v>
      </c>
      <c r="D78" s="122">
        <f>+SUMIF('LIBRO GIORNALE'!$C$3:$C$199,RIEPILOGO!A78,'LIBRO GIORNALE'!$F$3:$F$199)</f>
        <v>0</v>
      </c>
      <c r="E78" s="98"/>
      <c r="F78" s="118" t="str">
        <f t="shared" si="2"/>
        <v xml:space="preserve"> </v>
      </c>
      <c r="G78" s="114">
        <f t="shared" si="3"/>
        <v>0</v>
      </c>
    </row>
    <row r="79" spans="1:7" ht="15.75" customHeight="1" x14ac:dyDescent="0.25">
      <c r="A79" s="75" t="s">
        <v>155</v>
      </c>
      <c r="B79" s="125" t="s">
        <v>69</v>
      </c>
      <c r="C79" s="118">
        <f>+SUMIF('LIBRO GIORNALE'!$C$3:$C$199,RIEPILOGO!A79,'LIBRO GIORNALE'!$E$3:$E$199)</f>
        <v>0</v>
      </c>
      <c r="D79" s="122">
        <f>+SUMIF('LIBRO GIORNALE'!$C$3:$C$199,RIEPILOGO!A79,'LIBRO GIORNALE'!$F$3:$F$199)</f>
        <v>0</v>
      </c>
      <c r="E79" s="98"/>
      <c r="F79" s="118" t="str">
        <f t="shared" si="2"/>
        <v xml:space="preserve"> </v>
      </c>
      <c r="G79" s="114">
        <f t="shared" si="3"/>
        <v>0</v>
      </c>
    </row>
    <row r="80" spans="1:7" ht="15.75" customHeight="1" x14ac:dyDescent="0.25">
      <c r="A80" s="75" t="s">
        <v>289</v>
      </c>
      <c r="B80" s="125">
        <v>1614</v>
      </c>
      <c r="C80" s="118">
        <f>+SUMIF('LIBRO GIORNALE'!$C$3:$C$199,RIEPILOGO!A80,'LIBRO GIORNALE'!$E$3:$E$199)</f>
        <v>0</v>
      </c>
      <c r="D80" s="122">
        <f>+SUMIF('LIBRO GIORNALE'!$C$3:$C$199,RIEPILOGO!A80,'LIBRO GIORNALE'!$F$3:$F$199)</f>
        <v>0</v>
      </c>
      <c r="E80" s="98"/>
      <c r="F80" s="118" t="str">
        <f t="shared" si="2"/>
        <v xml:space="preserve"> </v>
      </c>
      <c r="G80" s="114">
        <f t="shared" si="3"/>
        <v>0</v>
      </c>
    </row>
    <row r="81" spans="1:7" ht="15.75" customHeight="1" x14ac:dyDescent="0.25">
      <c r="A81" s="75" t="s">
        <v>134</v>
      </c>
      <c r="B81" s="125" t="s">
        <v>64</v>
      </c>
      <c r="C81" s="118">
        <f>+SUMIF('LIBRO GIORNALE'!$C$3:$C$199,RIEPILOGO!A81,'LIBRO GIORNALE'!$E$3:$E$199)</f>
        <v>0</v>
      </c>
      <c r="D81" s="122">
        <f>+SUMIF('LIBRO GIORNALE'!$C$3:$C$199,RIEPILOGO!A81,'LIBRO GIORNALE'!$F$3:$F$199)</f>
        <v>0</v>
      </c>
      <c r="E81" s="98"/>
      <c r="F81" s="118" t="str">
        <f t="shared" si="2"/>
        <v xml:space="preserve"> </v>
      </c>
      <c r="G81" s="114">
        <f t="shared" si="3"/>
        <v>0</v>
      </c>
    </row>
    <row r="82" spans="1:7" ht="15.75" customHeight="1" x14ac:dyDescent="0.25">
      <c r="A82" s="75" t="s">
        <v>127</v>
      </c>
      <c r="B82" s="125" t="s">
        <v>57</v>
      </c>
      <c r="C82" s="118">
        <f>+SUMIF('LIBRO GIORNALE'!$C$3:$C$199,RIEPILOGO!A82,'LIBRO GIORNALE'!$E$3:$E$199)</f>
        <v>0</v>
      </c>
      <c r="D82" s="122">
        <f>+SUMIF('LIBRO GIORNALE'!$C$3:$C$199,RIEPILOGO!A82,'LIBRO GIORNALE'!$F$3:$F$199)</f>
        <v>0</v>
      </c>
      <c r="E82" s="98"/>
      <c r="F82" s="118" t="str">
        <f t="shared" si="2"/>
        <v xml:space="preserve"> </v>
      </c>
      <c r="G82" s="114">
        <f t="shared" si="3"/>
        <v>0</v>
      </c>
    </row>
    <row r="83" spans="1:7" ht="15.75" customHeight="1" x14ac:dyDescent="0.25">
      <c r="A83" s="75" t="s">
        <v>219</v>
      </c>
      <c r="B83" s="125">
        <v>1613</v>
      </c>
      <c r="C83" s="118">
        <f>+SUMIF('LIBRO GIORNALE'!$C$3:$C$199,RIEPILOGO!A83,'LIBRO GIORNALE'!$E$3:$E$199)</f>
        <v>0</v>
      </c>
      <c r="D83" s="122">
        <f>+SUMIF('LIBRO GIORNALE'!$C$3:$C$199,RIEPILOGO!A83,'LIBRO GIORNALE'!$F$3:$F$199)</f>
        <v>0</v>
      </c>
      <c r="E83" s="98"/>
      <c r="F83" s="118" t="str">
        <f t="shared" si="2"/>
        <v xml:space="preserve"> </v>
      </c>
      <c r="G83" s="114">
        <f t="shared" si="3"/>
        <v>0</v>
      </c>
    </row>
    <row r="84" spans="1:7" ht="15.75" customHeight="1" x14ac:dyDescent="0.25">
      <c r="A84" s="75" t="s">
        <v>218</v>
      </c>
      <c r="B84" s="125">
        <v>1612</v>
      </c>
      <c r="C84" s="118">
        <f>+SUMIF('LIBRO GIORNALE'!$C$3:$C$199,RIEPILOGO!A84,'LIBRO GIORNALE'!$E$3:$E$199)</f>
        <v>0</v>
      </c>
      <c r="D84" s="122">
        <f>+SUMIF('LIBRO GIORNALE'!$C$3:$C$199,RIEPILOGO!A84,'LIBRO GIORNALE'!$F$3:$F$199)</f>
        <v>0</v>
      </c>
      <c r="E84" s="98"/>
      <c r="F84" s="118" t="str">
        <f t="shared" si="2"/>
        <v xml:space="preserve"> </v>
      </c>
      <c r="G84" s="114">
        <f t="shared" si="3"/>
        <v>0</v>
      </c>
    </row>
    <row r="85" spans="1:7" ht="15.75" customHeight="1" x14ac:dyDescent="0.25">
      <c r="A85" s="75" t="s">
        <v>107</v>
      </c>
      <c r="B85" s="125" t="s">
        <v>41</v>
      </c>
      <c r="C85" s="118">
        <f>+SUMIF('LIBRO GIORNALE'!$C$3:$C$199,RIEPILOGO!A85,'LIBRO GIORNALE'!$E$3:$E$199)</f>
        <v>0</v>
      </c>
      <c r="D85" s="122">
        <f>+SUMIF('LIBRO GIORNALE'!$C$3:$C$199,RIEPILOGO!A85,'LIBRO GIORNALE'!$F$3:$F$199)</f>
        <v>0</v>
      </c>
      <c r="E85" s="98"/>
      <c r="F85" s="118" t="str">
        <f t="shared" si="2"/>
        <v xml:space="preserve"> </v>
      </c>
      <c r="G85" s="114">
        <f t="shared" si="3"/>
        <v>0</v>
      </c>
    </row>
    <row r="86" spans="1:7" ht="15.75" customHeight="1" x14ac:dyDescent="0.25">
      <c r="A86" s="75" t="s">
        <v>106</v>
      </c>
      <c r="B86" s="125" t="s">
        <v>40</v>
      </c>
      <c r="C86" s="118">
        <f>+SUMIF('LIBRO GIORNALE'!$C$3:$C$199,RIEPILOGO!A86,'LIBRO GIORNALE'!$E$3:$E$199)</f>
        <v>0</v>
      </c>
      <c r="D86" s="122">
        <f>+SUMIF('LIBRO GIORNALE'!$C$3:$C$199,RIEPILOGO!A86,'LIBRO GIORNALE'!$F$3:$F$199)</f>
        <v>0</v>
      </c>
      <c r="E86" s="98"/>
      <c r="F86" s="118" t="str">
        <f t="shared" si="2"/>
        <v xml:space="preserve"> </v>
      </c>
      <c r="G86" s="114">
        <f t="shared" si="3"/>
        <v>0</v>
      </c>
    </row>
    <row r="87" spans="1:7" ht="15.75" customHeight="1" x14ac:dyDescent="0.25">
      <c r="A87" s="75" t="s">
        <v>109</v>
      </c>
      <c r="B87" s="125" t="s">
        <v>43</v>
      </c>
      <c r="C87" s="118">
        <f>+SUMIF('LIBRO GIORNALE'!$C$3:$C$199,RIEPILOGO!A87,'LIBRO GIORNALE'!$E$3:$E$199)</f>
        <v>0</v>
      </c>
      <c r="D87" s="122">
        <f>+SUMIF('LIBRO GIORNALE'!$C$3:$C$199,RIEPILOGO!A87,'LIBRO GIORNALE'!$F$3:$F$199)</f>
        <v>0</v>
      </c>
      <c r="E87" s="98"/>
      <c r="F87" s="118" t="str">
        <f t="shared" si="2"/>
        <v xml:space="preserve"> </v>
      </c>
      <c r="G87" s="114">
        <f t="shared" si="3"/>
        <v>0</v>
      </c>
    </row>
    <row r="88" spans="1:7" ht="15.75" customHeight="1" x14ac:dyDescent="0.25">
      <c r="A88" s="75" t="s">
        <v>108</v>
      </c>
      <c r="B88" s="125" t="s">
        <v>42</v>
      </c>
      <c r="C88" s="118">
        <f>+SUMIF('LIBRO GIORNALE'!$C$3:$C$199,RIEPILOGO!A88,'LIBRO GIORNALE'!$E$3:$E$199)</f>
        <v>0</v>
      </c>
      <c r="D88" s="122">
        <f>+SUMIF('LIBRO GIORNALE'!$C$3:$C$199,RIEPILOGO!A88,'LIBRO GIORNALE'!$F$3:$F$199)</f>
        <v>0</v>
      </c>
      <c r="E88" s="98"/>
      <c r="F88" s="118" t="str">
        <f t="shared" si="2"/>
        <v xml:space="preserve"> </v>
      </c>
      <c r="G88" s="114">
        <f t="shared" si="3"/>
        <v>0</v>
      </c>
    </row>
    <row r="89" spans="1:7" ht="15.75" customHeight="1" x14ac:dyDescent="0.25">
      <c r="A89" s="75" t="s">
        <v>243</v>
      </c>
      <c r="B89" s="125">
        <v>3304</v>
      </c>
      <c r="C89" s="118">
        <f>+SUMIF('LIBRO GIORNALE'!$C$3:$C$199,RIEPILOGO!A89,'LIBRO GIORNALE'!$E$3:$E$199)</f>
        <v>0</v>
      </c>
      <c r="D89" s="122">
        <f>+SUMIF('LIBRO GIORNALE'!$C$3:$C$199,RIEPILOGO!A89,'LIBRO GIORNALE'!$F$3:$F$199)</f>
        <v>0</v>
      </c>
      <c r="E89" s="98"/>
      <c r="F89" s="118" t="str">
        <f t="shared" si="2"/>
        <v xml:space="preserve"> </v>
      </c>
      <c r="G89" s="114">
        <f t="shared" si="3"/>
        <v>0</v>
      </c>
    </row>
    <row r="90" spans="1:7" ht="15.75" customHeight="1" x14ac:dyDescent="0.25">
      <c r="A90" s="75" t="s">
        <v>215</v>
      </c>
      <c r="B90" s="125">
        <v>1605</v>
      </c>
      <c r="C90" s="118">
        <f>+SUMIF('LIBRO GIORNALE'!$C$3:$C$199,RIEPILOGO!A90,'LIBRO GIORNALE'!$E$3:$E$199)</f>
        <v>0</v>
      </c>
      <c r="D90" s="122">
        <f>+SUMIF('LIBRO GIORNALE'!$C$3:$C$199,RIEPILOGO!A90,'LIBRO GIORNALE'!$F$3:$F$199)</f>
        <v>0</v>
      </c>
      <c r="E90" s="98"/>
      <c r="F90" s="118" t="str">
        <f t="shared" si="2"/>
        <v xml:space="preserve"> </v>
      </c>
      <c r="G90" s="114">
        <f t="shared" si="3"/>
        <v>0</v>
      </c>
    </row>
    <row r="91" spans="1:7" ht="15.75" customHeight="1" x14ac:dyDescent="0.25">
      <c r="A91" s="75" t="s">
        <v>117</v>
      </c>
      <c r="B91" s="125" t="s">
        <v>51</v>
      </c>
      <c r="C91" s="118">
        <f>+SUMIF('LIBRO GIORNALE'!$C$3:$C$199,RIEPILOGO!A91,'LIBRO GIORNALE'!$E$3:$E$199)</f>
        <v>0</v>
      </c>
      <c r="D91" s="122">
        <f>+SUMIF('LIBRO GIORNALE'!$C$3:$C$199,RIEPILOGO!A91,'LIBRO GIORNALE'!$F$3:$F$199)</f>
        <v>0</v>
      </c>
      <c r="E91" s="98"/>
      <c r="F91" s="118" t="str">
        <f t="shared" si="2"/>
        <v xml:space="preserve"> </v>
      </c>
      <c r="G91" s="114">
        <f t="shared" si="3"/>
        <v>0</v>
      </c>
    </row>
    <row r="92" spans="1:7" ht="15.75" customHeight="1" x14ac:dyDescent="0.25">
      <c r="A92" s="75" t="s">
        <v>231</v>
      </c>
      <c r="B92" s="125">
        <v>1910</v>
      </c>
      <c r="C92" s="118">
        <f>+SUMIF('LIBRO GIORNALE'!$C$3:$C$199,RIEPILOGO!A92,'LIBRO GIORNALE'!$E$3:$E$199)</f>
        <v>0</v>
      </c>
      <c r="D92" s="122">
        <f>+SUMIF('LIBRO GIORNALE'!$C$3:$C$199,RIEPILOGO!A92,'LIBRO GIORNALE'!$F$3:$F$199)</f>
        <v>0</v>
      </c>
      <c r="E92" s="98"/>
      <c r="F92" s="118" t="str">
        <f t="shared" si="2"/>
        <v xml:space="preserve"> </v>
      </c>
      <c r="G92" s="114">
        <f t="shared" si="3"/>
        <v>0</v>
      </c>
    </row>
    <row r="93" spans="1:7" ht="15.75" customHeight="1" x14ac:dyDescent="0.25">
      <c r="A93" s="75" t="s">
        <v>213</v>
      </c>
      <c r="B93" s="125">
        <v>1602</v>
      </c>
      <c r="C93" s="118">
        <f>+SUMIF('LIBRO GIORNALE'!$C$3:$C$199,RIEPILOGO!A93,'LIBRO GIORNALE'!$E$3:$E$199)</f>
        <v>0</v>
      </c>
      <c r="D93" s="122">
        <f>+SUMIF('LIBRO GIORNALE'!$C$3:$C$199,RIEPILOGO!A93,'LIBRO GIORNALE'!$F$3:$F$199)</f>
        <v>0</v>
      </c>
      <c r="E93" s="98"/>
      <c r="F93" s="118" t="str">
        <f t="shared" si="2"/>
        <v xml:space="preserve"> </v>
      </c>
      <c r="G93" s="114">
        <f t="shared" si="3"/>
        <v>0</v>
      </c>
    </row>
    <row r="94" spans="1:7" ht="15.75" customHeight="1" x14ac:dyDescent="0.25">
      <c r="A94" s="75" t="s">
        <v>81</v>
      </c>
      <c r="B94" s="125" t="s">
        <v>15</v>
      </c>
      <c r="C94" s="118">
        <f>+SUMIF('LIBRO GIORNALE'!$C$3:$C$199,RIEPILOGO!A94,'LIBRO GIORNALE'!$E$3:$E$199)</f>
        <v>0</v>
      </c>
      <c r="D94" s="122">
        <f>+SUMIF('LIBRO GIORNALE'!$C$3:$C$199,RIEPILOGO!A94,'LIBRO GIORNALE'!$F$3:$F$199)</f>
        <v>0</v>
      </c>
      <c r="E94" s="98"/>
      <c r="F94" s="118" t="str">
        <f t="shared" si="2"/>
        <v xml:space="preserve"> </v>
      </c>
      <c r="G94" s="114">
        <f t="shared" si="3"/>
        <v>0</v>
      </c>
    </row>
    <row r="95" spans="1:7" ht="15.75" customHeight="1" x14ac:dyDescent="0.25">
      <c r="A95" s="75" t="s">
        <v>261</v>
      </c>
      <c r="B95" s="125">
        <v>2201</v>
      </c>
      <c r="C95" s="118">
        <f>+SUMIF('LIBRO GIORNALE'!$C$3:$C$199,RIEPILOGO!A95,'LIBRO GIORNALE'!$E$3:$E$199)</f>
        <v>0</v>
      </c>
      <c r="D95" s="122">
        <f>+SUMIF('LIBRO GIORNALE'!$C$3:$C$199,RIEPILOGO!A95,'LIBRO GIORNALE'!$F$3:$F$199)</f>
        <v>0</v>
      </c>
      <c r="E95" s="98"/>
      <c r="F95" s="118" t="str">
        <f t="shared" si="2"/>
        <v xml:space="preserve"> </v>
      </c>
      <c r="G95" s="114">
        <f t="shared" si="3"/>
        <v>0</v>
      </c>
    </row>
    <row r="96" spans="1:7" ht="15.75" customHeight="1" x14ac:dyDescent="0.25">
      <c r="A96" s="75" t="s">
        <v>209</v>
      </c>
      <c r="B96" s="125">
        <v>3401</v>
      </c>
      <c r="C96" s="118">
        <f>+SUMIF('LIBRO GIORNALE'!$C$3:$C$199,RIEPILOGO!A96,'LIBRO GIORNALE'!$E$3:$E$199)</f>
        <v>0</v>
      </c>
      <c r="D96" s="122">
        <f>+SUMIF('LIBRO GIORNALE'!$C$3:$C$199,RIEPILOGO!A96,'LIBRO GIORNALE'!$F$3:$F$199)</f>
        <v>0</v>
      </c>
      <c r="E96" s="98"/>
      <c r="F96" s="118" t="str">
        <f t="shared" si="2"/>
        <v xml:space="preserve"> </v>
      </c>
      <c r="G96" s="114">
        <f t="shared" si="3"/>
        <v>0</v>
      </c>
    </row>
    <row r="97" spans="1:7" ht="15.75" customHeight="1" x14ac:dyDescent="0.25">
      <c r="A97" s="75" t="s">
        <v>93</v>
      </c>
      <c r="B97" s="125" t="s">
        <v>27</v>
      </c>
      <c r="C97" s="118">
        <f>+SUMIF('LIBRO GIORNALE'!$C$3:$C$199,RIEPILOGO!A97,'LIBRO GIORNALE'!$E$3:$E$199)</f>
        <v>0</v>
      </c>
      <c r="D97" s="122">
        <f>+SUMIF('LIBRO GIORNALE'!$C$3:$C$199,RIEPILOGO!A97,'LIBRO GIORNALE'!$F$3:$F$199)</f>
        <v>0</v>
      </c>
      <c r="E97" s="98"/>
      <c r="F97" s="118" t="str">
        <f t="shared" si="2"/>
        <v xml:space="preserve"> </v>
      </c>
      <c r="G97" s="114">
        <f t="shared" si="3"/>
        <v>0</v>
      </c>
    </row>
    <row r="98" spans="1:7" ht="15.75" customHeight="1" x14ac:dyDescent="0.25">
      <c r="A98" s="75" t="s">
        <v>96</v>
      </c>
      <c r="B98" s="125" t="s">
        <v>30</v>
      </c>
      <c r="C98" s="118">
        <f>+SUMIF('LIBRO GIORNALE'!$C$3:$C$199,RIEPILOGO!A98,'LIBRO GIORNALE'!$E$3:$E$199)</f>
        <v>0</v>
      </c>
      <c r="D98" s="122">
        <f>+SUMIF('LIBRO GIORNALE'!$C$3:$C$199,RIEPILOGO!A98,'LIBRO GIORNALE'!$F$3:$F$199)</f>
        <v>0</v>
      </c>
      <c r="E98" s="98"/>
      <c r="F98" s="118" t="str">
        <f t="shared" si="2"/>
        <v xml:space="preserve"> </v>
      </c>
      <c r="G98" s="114">
        <f t="shared" si="3"/>
        <v>0</v>
      </c>
    </row>
    <row r="99" spans="1:7" ht="15.75" customHeight="1" x14ac:dyDescent="0.25">
      <c r="A99" s="75" t="s">
        <v>79</v>
      </c>
      <c r="B99" s="125" t="s">
        <v>13</v>
      </c>
      <c r="C99" s="118">
        <f>+SUMIF('LIBRO GIORNALE'!$C$3:$C$199,RIEPILOGO!A99,'LIBRO GIORNALE'!$E$3:$E$199)</f>
        <v>0</v>
      </c>
      <c r="D99" s="122">
        <f>+SUMIF('LIBRO GIORNALE'!$C$3:$C$199,RIEPILOGO!A99,'LIBRO GIORNALE'!$F$3:$F$199)</f>
        <v>0</v>
      </c>
      <c r="E99" s="98"/>
      <c r="F99" s="118" t="str">
        <f t="shared" si="2"/>
        <v xml:space="preserve"> </v>
      </c>
      <c r="G99" s="114">
        <f t="shared" si="3"/>
        <v>0</v>
      </c>
    </row>
    <row r="100" spans="1:7" ht="15.75" customHeight="1" x14ac:dyDescent="0.25">
      <c r="A100" s="75" t="s">
        <v>77</v>
      </c>
      <c r="B100" s="125" t="s">
        <v>11</v>
      </c>
      <c r="C100" s="118">
        <f>+SUMIF('LIBRO GIORNALE'!$C$3:$C$199,RIEPILOGO!A100,'LIBRO GIORNALE'!$E$3:$E$199)</f>
        <v>0</v>
      </c>
      <c r="D100" s="122">
        <f>+SUMIF('LIBRO GIORNALE'!$C$3:$C$199,RIEPILOGO!A100,'LIBRO GIORNALE'!$F$3:$F$199)</f>
        <v>0</v>
      </c>
      <c r="E100" s="98"/>
      <c r="F100" s="118" t="str">
        <f t="shared" si="2"/>
        <v xml:space="preserve"> </v>
      </c>
      <c r="G100" s="114">
        <f t="shared" si="3"/>
        <v>0</v>
      </c>
    </row>
    <row r="101" spans="1:7" ht="15.75" customHeight="1" x14ac:dyDescent="0.25">
      <c r="A101" s="75" t="s">
        <v>75</v>
      </c>
      <c r="B101" s="125" t="s">
        <v>10</v>
      </c>
      <c r="C101" s="118">
        <f>+SUMIF('LIBRO GIORNALE'!$C$3:$C$199,RIEPILOGO!A101,'LIBRO GIORNALE'!$E$3:$E$199)</f>
        <v>0</v>
      </c>
      <c r="D101" s="122">
        <f>+SUMIF('LIBRO GIORNALE'!$C$3:$C$199,RIEPILOGO!A101,'LIBRO GIORNALE'!$F$3:$F$199)</f>
        <v>0</v>
      </c>
      <c r="E101" s="98"/>
      <c r="F101" s="118" t="str">
        <f t="shared" si="2"/>
        <v xml:space="preserve"> </v>
      </c>
      <c r="G101" s="114">
        <f t="shared" si="3"/>
        <v>0</v>
      </c>
    </row>
    <row r="102" spans="1:7" ht="15.75" customHeight="1" x14ac:dyDescent="0.25">
      <c r="A102" s="75" t="s">
        <v>90</v>
      </c>
      <c r="B102" s="125" t="s">
        <v>24</v>
      </c>
      <c r="C102" s="118">
        <f>+SUMIF('LIBRO GIORNALE'!$C$3:$C$199,RIEPILOGO!A102,'LIBRO GIORNALE'!$E$3:$E$199)</f>
        <v>0</v>
      </c>
      <c r="D102" s="122">
        <f>+SUMIF('LIBRO GIORNALE'!$C$3:$C$199,RIEPILOGO!A102,'LIBRO GIORNALE'!$F$3:$F$199)</f>
        <v>0</v>
      </c>
      <c r="E102" s="98"/>
      <c r="F102" s="118" t="str">
        <f t="shared" si="2"/>
        <v xml:space="preserve"> </v>
      </c>
      <c r="G102" s="114">
        <f t="shared" si="3"/>
        <v>0</v>
      </c>
    </row>
    <row r="103" spans="1:7" ht="15.75" customHeight="1" x14ac:dyDescent="0.25">
      <c r="A103" s="75" t="s">
        <v>97</v>
      </c>
      <c r="B103" s="125" t="s">
        <v>31</v>
      </c>
      <c r="C103" s="118">
        <f>+SUMIF('LIBRO GIORNALE'!$C$3:$C$199,RIEPILOGO!A103,'LIBRO GIORNALE'!$E$3:$E$199)</f>
        <v>0</v>
      </c>
      <c r="D103" s="122">
        <f>+SUMIF('LIBRO GIORNALE'!$C$3:$C$199,RIEPILOGO!A103,'LIBRO GIORNALE'!$F$3:$F$199)</f>
        <v>0</v>
      </c>
      <c r="E103" s="98"/>
      <c r="F103" s="118" t="str">
        <f t="shared" si="2"/>
        <v xml:space="preserve"> </v>
      </c>
      <c r="G103" s="114">
        <f t="shared" si="3"/>
        <v>0</v>
      </c>
    </row>
    <row r="104" spans="1:7" ht="15.75" customHeight="1" x14ac:dyDescent="0.25">
      <c r="A104" s="75" t="s">
        <v>91</v>
      </c>
      <c r="B104" s="125" t="s">
        <v>25</v>
      </c>
      <c r="C104" s="118">
        <f>+SUMIF('LIBRO GIORNALE'!$C$3:$C$199,RIEPILOGO!A104,'LIBRO GIORNALE'!$E$3:$E$199)</f>
        <v>0</v>
      </c>
      <c r="D104" s="122">
        <f>+SUMIF('LIBRO GIORNALE'!$C$3:$C$199,RIEPILOGO!A104,'LIBRO GIORNALE'!$F$3:$F$199)</f>
        <v>0</v>
      </c>
      <c r="E104" s="98"/>
      <c r="F104" s="118" t="str">
        <f t="shared" si="2"/>
        <v xml:space="preserve"> </v>
      </c>
      <c r="G104" s="114">
        <f t="shared" si="3"/>
        <v>0</v>
      </c>
    </row>
    <row r="105" spans="1:7" ht="15.75" customHeight="1" x14ac:dyDescent="0.25">
      <c r="A105" s="75" t="s">
        <v>92</v>
      </c>
      <c r="B105" s="125" t="s">
        <v>26</v>
      </c>
      <c r="C105" s="118">
        <f>+SUMIF('LIBRO GIORNALE'!$C$3:$C$199,RIEPILOGO!A105,'LIBRO GIORNALE'!$E$3:$E$199)</f>
        <v>0</v>
      </c>
      <c r="D105" s="122">
        <f>+SUMIF('LIBRO GIORNALE'!$C$3:$C$199,RIEPILOGO!A105,'LIBRO GIORNALE'!$F$3:$F$199)</f>
        <v>0</v>
      </c>
      <c r="E105" s="98"/>
      <c r="F105" s="118" t="str">
        <f t="shared" si="2"/>
        <v xml:space="preserve"> </v>
      </c>
      <c r="G105" s="114">
        <f t="shared" si="3"/>
        <v>0</v>
      </c>
    </row>
    <row r="106" spans="1:7" ht="15.75" customHeight="1" x14ac:dyDescent="0.25">
      <c r="A106" s="75" t="s">
        <v>95</v>
      </c>
      <c r="B106" s="125" t="s">
        <v>29</v>
      </c>
      <c r="C106" s="118">
        <f>+SUMIF('LIBRO GIORNALE'!$C$3:$C$199,RIEPILOGO!A106,'LIBRO GIORNALE'!$E$3:$E$199)</f>
        <v>0</v>
      </c>
      <c r="D106" s="122">
        <f>+SUMIF('LIBRO GIORNALE'!$C$3:$C$199,RIEPILOGO!A106,'LIBRO GIORNALE'!$F$3:$F$199)</f>
        <v>0</v>
      </c>
      <c r="E106" s="98"/>
      <c r="F106" s="118" t="str">
        <f t="shared" si="2"/>
        <v xml:space="preserve"> </v>
      </c>
      <c r="G106" s="114">
        <f t="shared" si="3"/>
        <v>0</v>
      </c>
    </row>
    <row r="107" spans="1:7" ht="15.75" customHeight="1" x14ac:dyDescent="0.25">
      <c r="A107" s="75" t="s">
        <v>94</v>
      </c>
      <c r="B107" s="125" t="s">
        <v>28</v>
      </c>
      <c r="C107" s="118">
        <f>+SUMIF('LIBRO GIORNALE'!$C$3:$C$199,RIEPILOGO!A107,'LIBRO GIORNALE'!$E$3:$E$199)</f>
        <v>0</v>
      </c>
      <c r="D107" s="122">
        <f>+SUMIF('LIBRO GIORNALE'!$C$3:$C$199,RIEPILOGO!A107,'LIBRO GIORNALE'!$F$3:$F$199)</f>
        <v>0</v>
      </c>
      <c r="E107" s="98"/>
      <c r="F107" s="118" t="str">
        <f t="shared" si="2"/>
        <v xml:space="preserve"> </v>
      </c>
      <c r="G107" s="114">
        <f t="shared" si="3"/>
        <v>0</v>
      </c>
    </row>
    <row r="108" spans="1:7" ht="15.75" customHeight="1" x14ac:dyDescent="0.25">
      <c r="A108" s="75" t="s">
        <v>78</v>
      </c>
      <c r="B108" s="125" t="s">
        <v>12</v>
      </c>
      <c r="C108" s="118">
        <f>+SUMIF('LIBRO GIORNALE'!$C$3:$C$199,RIEPILOGO!A108,'LIBRO GIORNALE'!$E$3:$E$199)</f>
        <v>0</v>
      </c>
      <c r="D108" s="122">
        <f>+SUMIF('LIBRO GIORNALE'!$C$3:$C$199,RIEPILOGO!A108,'LIBRO GIORNALE'!$F$3:$F$199)</f>
        <v>0</v>
      </c>
      <c r="E108" s="98"/>
      <c r="F108" s="118" t="str">
        <f t="shared" si="2"/>
        <v xml:space="preserve"> </v>
      </c>
      <c r="G108" s="114">
        <f t="shared" si="3"/>
        <v>0</v>
      </c>
    </row>
    <row r="109" spans="1:7" ht="15.75" customHeight="1" x14ac:dyDescent="0.25">
      <c r="A109" s="75" t="s">
        <v>145</v>
      </c>
      <c r="B109" s="125">
        <v>1210</v>
      </c>
      <c r="C109" s="118">
        <f>+SUMIF('LIBRO GIORNALE'!$C$3:$C$199,RIEPILOGO!A109,'LIBRO GIORNALE'!$E$3:$E$199)</f>
        <v>0</v>
      </c>
      <c r="D109" s="122">
        <f>+SUMIF('LIBRO GIORNALE'!$C$3:$C$199,RIEPILOGO!A109,'LIBRO GIORNALE'!$F$3:$F$199)</f>
        <v>0</v>
      </c>
      <c r="E109" s="98"/>
      <c r="F109" s="118" t="str">
        <f t="shared" si="2"/>
        <v xml:space="preserve"> </v>
      </c>
      <c r="G109" s="114">
        <f t="shared" si="3"/>
        <v>0</v>
      </c>
    </row>
    <row r="110" spans="1:7" ht="15.75" customHeight="1" x14ac:dyDescent="0.25">
      <c r="A110" s="75" t="s">
        <v>144</v>
      </c>
      <c r="B110" s="125">
        <v>1207</v>
      </c>
      <c r="C110" s="118">
        <f>+SUMIF('LIBRO GIORNALE'!$C$3:$C$199,RIEPILOGO!A110,'LIBRO GIORNALE'!$E$3:$E$199)</f>
        <v>0</v>
      </c>
      <c r="D110" s="122">
        <f>+SUMIF('LIBRO GIORNALE'!$C$3:$C$199,RIEPILOGO!A110,'LIBRO GIORNALE'!$F$3:$F$199)</f>
        <v>0</v>
      </c>
      <c r="E110" s="98"/>
      <c r="F110" s="118" t="str">
        <f t="shared" si="2"/>
        <v xml:space="preserve"> </v>
      </c>
      <c r="G110" s="114">
        <f t="shared" si="3"/>
        <v>0</v>
      </c>
    </row>
    <row r="111" spans="1:7" ht="15.75" customHeight="1" x14ac:dyDescent="0.25">
      <c r="A111" s="75" t="s">
        <v>142</v>
      </c>
      <c r="B111" s="125">
        <v>1201</v>
      </c>
      <c r="C111" s="118">
        <f>+SUMIF('LIBRO GIORNALE'!$C$3:$C$199,RIEPILOGO!A111,'LIBRO GIORNALE'!$E$3:$E$199)</f>
        <v>0</v>
      </c>
      <c r="D111" s="122">
        <f>+SUMIF('LIBRO GIORNALE'!$C$3:$C$199,RIEPILOGO!A111,'LIBRO GIORNALE'!$F$3:$F$199)</f>
        <v>0</v>
      </c>
      <c r="E111" s="98"/>
      <c r="F111" s="118" t="str">
        <f t="shared" si="2"/>
        <v xml:space="preserve"> </v>
      </c>
      <c r="G111" s="114">
        <f t="shared" si="3"/>
        <v>0</v>
      </c>
    </row>
    <row r="112" spans="1:7" ht="15.75" customHeight="1" x14ac:dyDescent="0.25">
      <c r="A112" s="75" t="s">
        <v>143</v>
      </c>
      <c r="B112" s="125">
        <v>1202</v>
      </c>
      <c r="C112" s="118">
        <f>+SUMIF('LIBRO GIORNALE'!$C$3:$C$199,RIEPILOGO!A112,'LIBRO GIORNALE'!$E$3:$E$199)</f>
        <v>0</v>
      </c>
      <c r="D112" s="122">
        <f>+SUMIF('LIBRO GIORNALE'!$C$3:$C$199,RIEPILOGO!A112,'LIBRO GIORNALE'!$F$3:$F$199)</f>
        <v>0</v>
      </c>
      <c r="E112" s="98"/>
      <c r="F112" s="118" t="str">
        <f t="shared" si="2"/>
        <v xml:space="preserve"> </v>
      </c>
      <c r="G112" s="114">
        <f t="shared" si="3"/>
        <v>0</v>
      </c>
    </row>
    <row r="113" spans="1:11" ht="15.75" customHeight="1" x14ac:dyDescent="0.25">
      <c r="A113" s="75" t="s">
        <v>115</v>
      </c>
      <c r="B113" s="125" t="s">
        <v>49</v>
      </c>
      <c r="C113" s="118">
        <f>+SUMIF('LIBRO GIORNALE'!$C$3:$C$199,RIEPILOGO!A113,'LIBRO GIORNALE'!$E$3:$E$199)</f>
        <v>0</v>
      </c>
      <c r="D113" s="122">
        <f>+SUMIF('LIBRO GIORNALE'!$C$3:$C$199,RIEPILOGO!A113,'LIBRO GIORNALE'!$F$3:$F$199)</f>
        <v>0</v>
      </c>
      <c r="E113" s="98"/>
      <c r="F113" s="118" t="str">
        <f t="shared" si="2"/>
        <v xml:space="preserve"> </v>
      </c>
      <c r="G113" s="114">
        <f t="shared" si="3"/>
        <v>0</v>
      </c>
    </row>
    <row r="114" spans="1:11" ht="15.75" customHeight="1" x14ac:dyDescent="0.25">
      <c r="A114" s="75" t="s">
        <v>157</v>
      </c>
      <c r="B114" s="125">
        <v>1510</v>
      </c>
      <c r="C114" s="118">
        <f>+SUMIF('LIBRO GIORNALE'!$C$3:$C$199,RIEPILOGO!A114,'LIBRO GIORNALE'!$E$3:$E$199)</f>
        <v>0</v>
      </c>
      <c r="D114" s="122">
        <f>+SUMIF('LIBRO GIORNALE'!$C$3:$C$199,RIEPILOGO!A114,'LIBRO GIORNALE'!$F$3:$F$199)</f>
        <v>0</v>
      </c>
      <c r="E114" s="98"/>
      <c r="F114" s="118" t="str">
        <f t="shared" si="2"/>
        <v xml:space="preserve"> </v>
      </c>
      <c r="G114" s="114">
        <f t="shared" si="3"/>
        <v>0</v>
      </c>
    </row>
    <row r="115" spans="1:11" ht="15.75" customHeight="1" x14ac:dyDescent="0.25">
      <c r="A115" s="75" t="s">
        <v>253</v>
      </c>
      <c r="B115" s="125">
        <v>3102</v>
      </c>
      <c r="C115" s="118">
        <f>+SUMIF('LIBRO GIORNALE'!$C$3:$C$199,RIEPILOGO!A115,'LIBRO GIORNALE'!$E$3:$E$199)</f>
        <v>0</v>
      </c>
      <c r="D115" s="122">
        <f>+SUMIF('LIBRO GIORNALE'!$C$3:$C$199,RIEPILOGO!A115,'LIBRO GIORNALE'!$F$3:$F$199)</f>
        <v>0</v>
      </c>
      <c r="E115" s="98"/>
      <c r="F115" s="118" t="str">
        <f t="shared" si="2"/>
        <v xml:space="preserve"> </v>
      </c>
      <c r="G115" s="114">
        <f t="shared" si="3"/>
        <v>0</v>
      </c>
    </row>
    <row r="116" spans="1:11" ht="15.75" customHeight="1" x14ac:dyDescent="0.25">
      <c r="A116" s="75" t="s">
        <v>247</v>
      </c>
      <c r="B116" s="125">
        <v>3202</v>
      </c>
      <c r="C116" s="118">
        <f>+SUMIF('LIBRO GIORNALE'!$C$3:$C$199,RIEPILOGO!A116,'LIBRO GIORNALE'!$E$3:$E$199)</f>
        <v>0</v>
      </c>
      <c r="D116" s="122">
        <f>+SUMIF('LIBRO GIORNALE'!$C$3:$C$199,RIEPILOGO!A116,'LIBRO GIORNALE'!$F$3:$F$199)</f>
        <v>0</v>
      </c>
      <c r="E116" s="98"/>
      <c r="F116" s="118" t="str">
        <f t="shared" si="2"/>
        <v xml:space="preserve"> </v>
      </c>
      <c r="G116" s="114">
        <f t="shared" si="3"/>
        <v>0</v>
      </c>
    </row>
    <row r="117" spans="1:11" ht="15.75" customHeight="1" x14ac:dyDescent="0.25">
      <c r="A117" s="75" t="s">
        <v>244</v>
      </c>
      <c r="B117" s="125">
        <v>3212</v>
      </c>
      <c r="C117" s="118">
        <f>+SUMIF('LIBRO GIORNALE'!$C$3:$C$199,RIEPILOGO!A117,'LIBRO GIORNALE'!$E$3:$E$199)</f>
        <v>0</v>
      </c>
      <c r="D117" s="122">
        <f>+SUMIF('LIBRO GIORNALE'!$C$3:$C$199,RIEPILOGO!A117,'LIBRO GIORNALE'!$F$3:$F$199)</f>
        <v>0</v>
      </c>
      <c r="E117" s="98"/>
      <c r="F117" s="118" t="str">
        <f t="shared" si="2"/>
        <v xml:space="preserve"> </v>
      </c>
      <c r="G117" s="114">
        <f t="shared" si="3"/>
        <v>0</v>
      </c>
    </row>
    <row r="118" spans="1:11" ht="15.75" customHeight="1" x14ac:dyDescent="0.25">
      <c r="A118" s="75" t="s">
        <v>88</v>
      </c>
      <c r="B118" s="125" t="s">
        <v>22</v>
      </c>
      <c r="C118" s="118">
        <f>+SUMIF('LIBRO GIORNALE'!$C$3:$C$199,RIEPILOGO!A118,'LIBRO GIORNALE'!$E$3:$E$199)</f>
        <v>0</v>
      </c>
      <c r="D118" s="122">
        <f>+SUMIF('LIBRO GIORNALE'!$C$3:$C$199,RIEPILOGO!A118,'LIBRO GIORNALE'!$F$3:$F$199)</f>
        <v>0</v>
      </c>
      <c r="E118" s="98"/>
      <c r="F118" s="118" t="str">
        <f t="shared" si="2"/>
        <v xml:space="preserve"> </v>
      </c>
      <c r="G118" s="114">
        <f t="shared" si="3"/>
        <v>0</v>
      </c>
    </row>
    <row r="119" spans="1:11" ht="15.75" customHeight="1" x14ac:dyDescent="0.25">
      <c r="A119" s="75" t="s">
        <v>82</v>
      </c>
      <c r="B119" s="125" t="s">
        <v>16</v>
      </c>
      <c r="C119" s="118">
        <f>+SUMIF('LIBRO GIORNALE'!$C$3:$C$199,RIEPILOGO!A119,'LIBRO GIORNALE'!$E$3:$E$199)</f>
        <v>0</v>
      </c>
      <c r="D119" s="122">
        <f>+SUMIF('LIBRO GIORNALE'!$C$3:$C$199,RIEPILOGO!A119,'LIBRO GIORNALE'!$F$3:$F$199)</f>
        <v>0</v>
      </c>
      <c r="E119" s="98"/>
      <c r="F119" s="118" t="str">
        <f t="shared" si="2"/>
        <v xml:space="preserve"> </v>
      </c>
      <c r="G119" s="114">
        <f t="shared" si="3"/>
        <v>0</v>
      </c>
    </row>
    <row r="120" spans="1:11" ht="15.75" customHeight="1" x14ac:dyDescent="0.25">
      <c r="A120" s="75" t="s">
        <v>178</v>
      </c>
      <c r="B120" s="125">
        <v>4203</v>
      </c>
      <c r="C120" s="118">
        <f>+SUMIF('LIBRO GIORNALE'!$C$3:$C$199,RIEPILOGO!A120,'LIBRO GIORNALE'!$E$3:$E$199)</f>
        <v>0</v>
      </c>
      <c r="D120" s="122">
        <f>+SUMIF('LIBRO GIORNALE'!$C$3:$C$199,RIEPILOGO!A120,'LIBRO GIORNALE'!$F$3:$F$199)</f>
        <v>0</v>
      </c>
      <c r="E120" s="98"/>
      <c r="F120" s="118" t="str">
        <f t="shared" si="2"/>
        <v xml:space="preserve"> </v>
      </c>
      <c r="G120" s="114">
        <f t="shared" si="3"/>
        <v>0</v>
      </c>
    </row>
    <row r="121" spans="1:11" ht="15.75" customHeight="1" x14ac:dyDescent="0.25">
      <c r="A121" s="75" t="s">
        <v>220</v>
      </c>
      <c r="B121" s="125">
        <v>1615</v>
      </c>
      <c r="C121" s="118">
        <f>+SUMIF('LIBRO GIORNALE'!$C$3:$C$199,RIEPILOGO!A121,'LIBRO GIORNALE'!$E$3:$E$199)</f>
        <v>0</v>
      </c>
      <c r="D121" s="122">
        <f>+SUMIF('LIBRO GIORNALE'!$C$3:$C$199,RIEPILOGO!A121,'LIBRO GIORNALE'!$F$3:$F$199)</f>
        <v>0</v>
      </c>
      <c r="E121" s="98"/>
      <c r="F121" s="118" t="str">
        <f t="shared" si="2"/>
        <v xml:space="preserve"> </v>
      </c>
      <c r="G121" s="114">
        <f t="shared" si="3"/>
        <v>0</v>
      </c>
    </row>
    <row r="122" spans="1:11" ht="15.75" customHeight="1" x14ac:dyDescent="0.25">
      <c r="A122" s="75" t="s">
        <v>168</v>
      </c>
      <c r="B122" s="125">
        <v>5102</v>
      </c>
      <c r="C122" s="118">
        <f>+SUMIF('LIBRO GIORNALE'!$C$3:$C$199,RIEPILOGO!A122,'LIBRO GIORNALE'!$E$3:$E$199)</f>
        <v>0</v>
      </c>
      <c r="D122" s="122">
        <f>+SUMIF('LIBRO GIORNALE'!$C$3:$C$199,RIEPILOGO!A122,'LIBRO GIORNALE'!$F$3:$F$199)</f>
        <v>0</v>
      </c>
      <c r="E122" s="98"/>
      <c r="F122" s="118" t="str">
        <f t="shared" si="2"/>
        <v xml:space="preserve"> </v>
      </c>
      <c r="G122" s="114">
        <f t="shared" si="3"/>
        <v>0</v>
      </c>
    </row>
    <row r="123" spans="1:11" ht="15.75" customHeight="1" x14ac:dyDescent="0.25">
      <c r="A123" s="75" t="s">
        <v>171</v>
      </c>
      <c r="B123" s="125">
        <v>5105</v>
      </c>
      <c r="C123" s="118">
        <f>+SUMIF('LIBRO GIORNALE'!$C$3:$C$199,RIEPILOGO!A123,'LIBRO GIORNALE'!$E$3:$E$199)</f>
        <v>0</v>
      </c>
      <c r="D123" s="122">
        <f>+SUMIF('LIBRO GIORNALE'!$C$3:$C$199,RIEPILOGO!A123,'LIBRO GIORNALE'!$F$3:$F$199)</f>
        <v>0</v>
      </c>
      <c r="E123" s="98"/>
      <c r="F123" s="118" t="str">
        <f t="shared" si="2"/>
        <v xml:space="preserve"> </v>
      </c>
      <c r="G123" s="114">
        <f t="shared" si="3"/>
        <v>0</v>
      </c>
    </row>
    <row r="124" spans="1:11" ht="15.75" customHeight="1" x14ac:dyDescent="0.25">
      <c r="A124" s="75" t="s">
        <v>169</v>
      </c>
      <c r="B124" s="125">
        <v>5103</v>
      </c>
      <c r="C124" s="118">
        <f>+SUMIF('LIBRO GIORNALE'!$C$3:$C$199,RIEPILOGO!A124,'LIBRO GIORNALE'!$E$3:$E$199)</f>
        <v>0</v>
      </c>
      <c r="D124" s="122">
        <f>+SUMIF('LIBRO GIORNALE'!$C$3:$C$199,RIEPILOGO!A124,'LIBRO GIORNALE'!$F$3:$F$199)</f>
        <v>0</v>
      </c>
      <c r="E124" s="98"/>
      <c r="F124" s="118" t="str">
        <f t="shared" si="2"/>
        <v xml:space="preserve"> </v>
      </c>
      <c r="G124" s="114">
        <f t="shared" si="3"/>
        <v>0</v>
      </c>
    </row>
    <row r="125" spans="1:11" ht="15.75" customHeight="1" x14ac:dyDescent="0.25">
      <c r="A125" s="75" t="s">
        <v>167</v>
      </c>
      <c r="B125" s="125">
        <v>5101</v>
      </c>
      <c r="C125" s="118">
        <f>+SUMIF('LIBRO GIORNALE'!$C$3:$C$199,RIEPILOGO!A125,'LIBRO GIORNALE'!$E$3:$E$199)</f>
        <v>0</v>
      </c>
      <c r="D125" s="122">
        <f>+SUMIF('LIBRO GIORNALE'!$C$3:$C$199,RIEPILOGO!A125,'LIBRO GIORNALE'!$F$3:$F$199)</f>
        <v>0</v>
      </c>
      <c r="E125" s="98"/>
      <c r="F125" s="118" t="str">
        <f t="shared" si="2"/>
        <v xml:space="preserve"> </v>
      </c>
      <c r="G125" s="114">
        <f t="shared" si="3"/>
        <v>0</v>
      </c>
    </row>
    <row r="126" spans="1:11" ht="15.75" customHeight="1" x14ac:dyDescent="0.25">
      <c r="A126" s="75" t="s">
        <v>170</v>
      </c>
      <c r="B126" s="125">
        <v>5104</v>
      </c>
      <c r="C126" s="118">
        <f>+SUMIF('LIBRO GIORNALE'!$C$3:$C$199,RIEPILOGO!A126,'LIBRO GIORNALE'!$E$3:$E$199)</f>
        <v>0</v>
      </c>
      <c r="D126" s="122">
        <f>+SUMIF('LIBRO GIORNALE'!$C$3:$C$199,RIEPILOGO!A126,'LIBRO GIORNALE'!$F$3:$F$199)</f>
        <v>0</v>
      </c>
      <c r="E126" s="98"/>
      <c r="F126" s="118" t="str">
        <f t="shared" si="2"/>
        <v xml:space="preserve"> </v>
      </c>
      <c r="G126" s="114">
        <f t="shared" si="3"/>
        <v>0</v>
      </c>
    </row>
    <row r="127" spans="1:11" ht="15.75" customHeight="1" x14ac:dyDescent="0.25">
      <c r="A127" s="75" t="s">
        <v>162</v>
      </c>
      <c r="B127" s="125">
        <v>5201</v>
      </c>
      <c r="C127" s="118">
        <f>+SUMIF('LIBRO GIORNALE'!$C$3:$C$199,RIEPILOGO!A127,'LIBRO GIORNALE'!$E$3:$E$199)</f>
        <v>0</v>
      </c>
      <c r="D127" s="122">
        <f>+SUMIF('LIBRO GIORNALE'!$C$3:$C$199,RIEPILOGO!A127,'LIBRO GIORNALE'!$F$3:$F$199)</f>
        <v>0</v>
      </c>
      <c r="E127" s="98"/>
      <c r="F127" s="118" t="str">
        <f t="shared" si="2"/>
        <v xml:space="preserve"> </v>
      </c>
      <c r="G127" s="114">
        <f t="shared" si="3"/>
        <v>0</v>
      </c>
    </row>
    <row r="128" spans="1:11" ht="15.75" customHeight="1" x14ac:dyDescent="0.25">
      <c r="A128" s="75" t="s">
        <v>160</v>
      </c>
      <c r="B128" s="125">
        <v>5203</v>
      </c>
      <c r="C128" s="118">
        <f>+SUMIF('LIBRO GIORNALE'!$C$3:$C$199,RIEPILOGO!A128,'LIBRO GIORNALE'!$E$3:$E$199)</f>
        <v>0</v>
      </c>
      <c r="D128" s="122">
        <f>+SUMIF('LIBRO GIORNALE'!$C$3:$C$199,RIEPILOGO!A128,'LIBRO GIORNALE'!$F$3:$F$199)</f>
        <v>0</v>
      </c>
      <c r="E128" s="98"/>
      <c r="F128" s="118" t="str">
        <f t="shared" si="2"/>
        <v xml:space="preserve"> </v>
      </c>
      <c r="G128" s="114">
        <f t="shared" si="3"/>
        <v>0</v>
      </c>
      <c r="K128" s="19"/>
    </row>
    <row r="129" spans="1:11" ht="15.75" customHeight="1" x14ac:dyDescent="0.25">
      <c r="A129" s="75" t="s">
        <v>165</v>
      </c>
      <c r="B129" s="125">
        <v>5204</v>
      </c>
      <c r="C129" s="118">
        <f>+SUMIF('LIBRO GIORNALE'!$C$3:$C$199,RIEPILOGO!A129,'LIBRO GIORNALE'!$E$3:$E$199)</f>
        <v>0</v>
      </c>
      <c r="D129" s="122">
        <f>+SUMIF('LIBRO GIORNALE'!$C$3:$C$199,RIEPILOGO!A129,'LIBRO GIORNALE'!$F$3:$F$199)</f>
        <v>0</v>
      </c>
      <c r="E129" s="98"/>
      <c r="F129" s="118" t="str">
        <f t="shared" si="2"/>
        <v xml:space="preserve"> </v>
      </c>
      <c r="G129" s="114">
        <f t="shared" si="3"/>
        <v>0</v>
      </c>
      <c r="K129" s="19"/>
    </row>
    <row r="130" spans="1:11" ht="15.75" customHeight="1" x14ac:dyDescent="0.25">
      <c r="A130" s="75" t="s">
        <v>122</v>
      </c>
      <c r="B130" s="125">
        <v>8001</v>
      </c>
      <c r="C130" s="118">
        <f>+SUMIF('LIBRO GIORNALE'!$C$3:$C$199,RIEPILOGO!A130,'LIBRO GIORNALE'!$E$3:$E$199)</f>
        <v>0</v>
      </c>
      <c r="D130" s="122">
        <f>+SUMIF('LIBRO GIORNALE'!$C$3:$C$199,RIEPILOGO!A130,'LIBRO GIORNALE'!$F$3:$F$199)</f>
        <v>0</v>
      </c>
      <c r="E130" s="98"/>
      <c r="F130" s="118" t="str">
        <f t="shared" si="2"/>
        <v xml:space="preserve"> </v>
      </c>
      <c r="G130" s="114">
        <f t="shared" si="3"/>
        <v>0</v>
      </c>
      <c r="K130" s="14"/>
    </row>
    <row r="131" spans="1:11" ht="15.75" customHeight="1" x14ac:dyDescent="0.25">
      <c r="A131" s="75" t="s">
        <v>272</v>
      </c>
      <c r="B131" s="125">
        <v>1911</v>
      </c>
      <c r="C131" s="118">
        <f>+SUMIF('LIBRO GIORNALE'!$C$3:$C$199,RIEPILOGO!A131,'LIBRO GIORNALE'!$E$3:$E$199)</f>
        <v>0</v>
      </c>
      <c r="D131" s="122">
        <f>+SUMIF('LIBRO GIORNALE'!$C$3:$C$199,RIEPILOGO!A131,'LIBRO GIORNALE'!$F$3:$F$199)</f>
        <v>0</v>
      </c>
      <c r="E131" s="98"/>
      <c r="F131" s="118" t="str">
        <f t="shared" si="2"/>
        <v xml:space="preserve"> </v>
      </c>
      <c r="G131" s="114">
        <f t="shared" si="3"/>
        <v>0</v>
      </c>
      <c r="K131" s="14"/>
    </row>
    <row r="132" spans="1:11" ht="15.75" customHeight="1" x14ac:dyDescent="0.25">
      <c r="A132" s="75" t="s">
        <v>116</v>
      </c>
      <c r="B132" s="125" t="s">
        <v>50</v>
      </c>
      <c r="C132" s="118">
        <f>+SUMIF('LIBRO GIORNALE'!$C$3:$C$199,RIEPILOGO!A132,'LIBRO GIORNALE'!$E$3:$E$199)</f>
        <v>0</v>
      </c>
      <c r="D132" s="122">
        <f>+SUMIF('LIBRO GIORNALE'!$C$3:$C$199,RIEPILOGO!A132,'LIBRO GIORNALE'!$F$3:$F$199)</f>
        <v>0</v>
      </c>
      <c r="E132" s="98"/>
      <c r="F132" s="118" t="str">
        <f t="shared" ref="F132:F195" si="4">+IF(C132&gt;D132,"DARE",IF(C132&lt;D132,"AVERE"," "))</f>
        <v xml:space="preserve"> </v>
      </c>
      <c r="G132" s="114">
        <f t="shared" ref="G132:G195" si="5">+ABS(C132-D132)</f>
        <v>0</v>
      </c>
    </row>
    <row r="133" spans="1:11" ht="15.75" customHeight="1" x14ac:dyDescent="0.25">
      <c r="A133" s="75" t="s">
        <v>159</v>
      </c>
      <c r="B133" s="125">
        <v>1601</v>
      </c>
      <c r="C133" s="118">
        <f>+SUMIF('LIBRO GIORNALE'!$C$3:$C$199,RIEPILOGO!A133,'LIBRO GIORNALE'!$E$3:$E$199)</f>
        <v>0</v>
      </c>
      <c r="D133" s="122">
        <f>+SUMIF('LIBRO GIORNALE'!$C$3:$C$199,RIEPILOGO!A133,'LIBRO GIORNALE'!$F$3:$F$199)</f>
        <v>0</v>
      </c>
      <c r="E133" s="98"/>
      <c r="F133" s="118" t="str">
        <f t="shared" si="4"/>
        <v xml:space="preserve"> </v>
      </c>
      <c r="G133" s="114">
        <f t="shared" si="5"/>
        <v>0</v>
      </c>
    </row>
    <row r="134" spans="1:11" ht="15.75" customHeight="1" x14ac:dyDescent="0.25">
      <c r="A134" s="75" t="s">
        <v>83</v>
      </c>
      <c r="B134" s="125" t="s">
        <v>17</v>
      </c>
      <c r="C134" s="118">
        <f>+SUMIF('LIBRO GIORNALE'!$C$3:$C$199,RIEPILOGO!A134,'LIBRO GIORNALE'!$E$3:$E$199)</f>
        <v>0</v>
      </c>
      <c r="D134" s="122">
        <f>+SUMIF('LIBRO GIORNALE'!$C$3:$C$199,RIEPILOGO!A134,'LIBRO GIORNALE'!$F$3:$F$199)</f>
        <v>0</v>
      </c>
      <c r="E134" s="98"/>
      <c r="F134" s="118" t="str">
        <f t="shared" si="4"/>
        <v xml:space="preserve"> </v>
      </c>
      <c r="G134" s="114">
        <f t="shared" si="5"/>
        <v>0</v>
      </c>
    </row>
    <row r="135" spans="1:11" ht="15.75" customHeight="1" x14ac:dyDescent="0.25">
      <c r="A135" s="75" t="s">
        <v>86</v>
      </c>
      <c r="B135" s="125" t="s">
        <v>20</v>
      </c>
      <c r="C135" s="118">
        <f>+SUMIF('LIBRO GIORNALE'!$C$3:$C$199,RIEPILOGO!A135,'LIBRO GIORNALE'!$E$3:$E$199)</f>
        <v>0</v>
      </c>
      <c r="D135" s="122">
        <f>+SUMIF('LIBRO GIORNALE'!$C$3:$C$199,RIEPILOGO!A135,'LIBRO GIORNALE'!$F$3:$F$199)</f>
        <v>0</v>
      </c>
      <c r="E135" s="98"/>
      <c r="F135" s="118" t="str">
        <f t="shared" si="4"/>
        <v xml:space="preserve"> </v>
      </c>
      <c r="G135" s="114">
        <f t="shared" si="5"/>
        <v>0</v>
      </c>
    </row>
    <row r="136" spans="1:11" ht="15.75" customHeight="1" x14ac:dyDescent="0.25">
      <c r="A136" s="75" t="s">
        <v>100</v>
      </c>
      <c r="B136" s="125" t="s">
        <v>34</v>
      </c>
      <c r="C136" s="118">
        <f>+SUMIF('LIBRO GIORNALE'!$C$3:$C$199,RIEPILOGO!A136,'LIBRO GIORNALE'!$E$3:$E$199)</f>
        <v>0</v>
      </c>
      <c r="D136" s="122">
        <f>+SUMIF('LIBRO GIORNALE'!$C$3:$C$199,RIEPILOGO!A136,'LIBRO GIORNALE'!$F$3:$F$199)</f>
        <v>0</v>
      </c>
      <c r="E136" s="98"/>
      <c r="F136" s="118" t="str">
        <f t="shared" si="4"/>
        <v xml:space="preserve"> </v>
      </c>
      <c r="G136" s="114">
        <f t="shared" si="5"/>
        <v>0</v>
      </c>
    </row>
    <row r="137" spans="1:11" ht="15.75" customHeight="1" x14ac:dyDescent="0.25">
      <c r="A137" s="75" t="s">
        <v>101</v>
      </c>
      <c r="B137" s="125" t="s">
        <v>35</v>
      </c>
      <c r="C137" s="118">
        <f>+SUMIF('LIBRO GIORNALE'!$C$3:$C$199,RIEPILOGO!A137,'LIBRO GIORNALE'!$E$3:$E$199)</f>
        <v>0</v>
      </c>
      <c r="D137" s="122">
        <f>+SUMIF('LIBRO GIORNALE'!$C$3:$C$199,RIEPILOGO!A137,'LIBRO GIORNALE'!$F$3:$F$199)</f>
        <v>0</v>
      </c>
      <c r="E137" s="98"/>
      <c r="F137" s="118" t="str">
        <f t="shared" si="4"/>
        <v xml:space="preserve"> </v>
      </c>
      <c r="G137" s="114">
        <f t="shared" si="5"/>
        <v>0</v>
      </c>
    </row>
    <row r="138" spans="1:11" ht="15.75" customHeight="1" x14ac:dyDescent="0.25">
      <c r="A138" s="75" t="s">
        <v>99</v>
      </c>
      <c r="B138" s="125" t="s">
        <v>33</v>
      </c>
      <c r="C138" s="118">
        <f>+SUMIF('LIBRO GIORNALE'!$C$3:$C$199,RIEPILOGO!A138,'LIBRO GIORNALE'!$E$3:$E$199)</f>
        <v>0</v>
      </c>
      <c r="D138" s="122">
        <f>+SUMIF('LIBRO GIORNALE'!$C$3:$C$199,RIEPILOGO!A138,'LIBRO GIORNALE'!$F$3:$F$199)</f>
        <v>0</v>
      </c>
      <c r="E138" s="98"/>
      <c r="F138" s="118" t="str">
        <f t="shared" si="4"/>
        <v xml:space="preserve"> </v>
      </c>
      <c r="G138" s="114">
        <f t="shared" si="5"/>
        <v>0</v>
      </c>
    </row>
    <row r="139" spans="1:11" ht="15.75" customHeight="1" x14ac:dyDescent="0.25">
      <c r="A139" s="75" t="s">
        <v>238</v>
      </c>
      <c r="B139" s="125">
        <v>3309</v>
      </c>
      <c r="C139" s="118">
        <f>+SUMIF('LIBRO GIORNALE'!$C$3:$C$199,RIEPILOGO!A139,'LIBRO GIORNALE'!$E$3:$E$199)</f>
        <v>0</v>
      </c>
      <c r="D139" s="122">
        <f>+SUMIF('LIBRO GIORNALE'!$C$3:$C$199,RIEPILOGO!A139,'LIBRO GIORNALE'!$F$3:$F$199)</f>
        <v>0</v>
      </c>
      <c r="E139" s="98"/>
      <c r="F139" s="118" t="str">
        <f t="shared" si="4"/>
        <v xml:space="preserve"> </v>
      </c>
      <c r="G139" s="114">
        <f t="shared" si="5"/>
        <v>0</v>
      </c>
    </row>
    <row r="140" spans="1:11" ht="15.75" customHeight="1" x14ac:dyDescent="0.25">
      <c r="A140" s="75" t="s">
        <v>246</v>
      </c>
      <c r="B140" s="125">
        <v>3203</v>
      </c>
      <c r="C140" s="118">
        <f>+SUMIF('LIBRO GIORNALE'!$C$3:$C$199,RIEPILOGO!A140,'LIBRO GIORNALE'!$E$3:$E$199)</f>
        <v>0</v>
      </c>
      <c r="D140" s="122">
        <f>+SUMIF('LIBRO GIORNALE'!$C$3:$C$199,RIEPILOGO!A140,'LIBRO GIORNALE'!$F$3:$F$199)</f>
        <v>0</v>
      </c>
      <c r="E140" s="98"/>
      <c r="F140" s="118" t="str">
        <f t="shared" si="4"/>
        <v xml:space="preserve"> </v>
      </c>
      <c r="G140" s="114">
        <f t="shared" si="5"/>
        <v>0</v>
      </c>
    </row>
    <row r="141" spans="1:11" ht="15.75" customHeight="1" x14ac:dyDescent="0.25">
      <c r="A141" s="75" t="s">
        <v>232</v>
      </c>
      <c r="B141" s="125">
        <v>3213</v>
      </c>
      <c r="C141" s="118">
        <f>+SUMIF('LIBRO GIORNALE'!$C$3:$C$199,RIEPILOGO!A141,'LIBRO GIORNALE'!$E$3:$E$199)</f>
        <v>0</v>
      </c>
      <c r="D141" s="122">
        <f>+SUMIF('LIBRO GIORNALE'!$C$3:$C$199,RIEPILOGO!A141,'LIBRO GIORNALE'!$F$3:$F$199)</f>
        <v>0</v>
      </c>
      <c r="E141" s="98"/>
      <c r="F141" s="118" t="str">
        <f t="shared" si="4"/>
        <v xml:space="preserve"> </v>
      </c>
      <c r="G141" s="114">
        <f t="shared" si="5"/>
        <v>0</v>
      </c>
    </row>
    <row r="142" spans="1:11" ht="15.75" customHeight="1" x14ac:dyDescent="0.25">
      <c r="A142" s="75" t="s">
        <v>76</v>
      </c>
      <c r="B142" s="125">
        <v>3103</v>
      </c>
      <c r="C142" s="118">
        <f>+SUMIF('LIBRO GIORNALE'!$C$3:$C$199,RIEPILOGO!A142,'LIBRO GIORNALE'!$E$3:$E$199)</f>
        <v>0</v>
      </c>
      <c r="D142" s="122">
        <f>+SUMIF('LIBRO GIORNALE'!$C$3:$C$199,RIEPILOGO!A142,'LIBRO GIORNALE'!$F$3:$F$199)</f>
        <v>0</v>
      </c>
      <c r="E142" s="98"/>
      <c r="F142" s="118" t="str">
        <f t="shared" si="4"/>
        <v xml:space="preserve"> </v>
      </c>
      <c r="G142" s="114">
        <f t="shared" si="5"/>
        <v>0</v>
      </c>
    </row>
    <row r="143" spans="1:11" ht="15.75" customHeight="1" x14ac:dyDescent="0.25">
      <c r="A143" s="75" t="s">
        <v>254</v>
      </c>
      <c r="B143" s="125">
        <v>3101</v>
      </c>
      <c r="C143" s="118">
        <f>+SUMIF('LIBRO GIORNALE'!$C$3:$C$199,RIEPILOGO!A143,'LIBRO GIORNALE'!$E$3:$E$199)</f>
        <v>0</v>
      </c>
      <c r="D143" s="122">
        <f>+SUMIF('LIBRO GIORNALE'!$C$3:$C$199,RIEPILOGO!A143,'LIBRO GIORNALE'!$F$3:$F$199)</f>
        <v>0</v>
      </c>
      <c r="E143" s="98"/>
      <c r="F143" s="118" t="str">
        <f t="shared" si="4"/>
        <v xml:space="preserve"> </v>
      </c>
      <c r="G143" s="114">
        <f t="shared" si="5"/>
        <v>0</v>
      </c>
    </row>
    <row r="144" spans="1:11" ht="15.75" customHeight="1" x14ac:dyDescent="0.25">
      <c r="A144" s="75" t="s">
        <v>251</v>
      </c>
      <c r="B144" s="125">
        <v>3104</v>
      </c>
      <c r="C144" s="118">
        <f>+SUMIF('LIBRO GIORNALE'!$C$3:$C$199,RIEPILOGO!A144,'LIBRO GIORNALE'!$E$3:$E$199)</f>
        <v>0</v>
      </c>
      <c r="D144" s="122">
        <f>+SUMIF('LIBRO GIORNALE'!$C$3:$C$199,RIEPILOGO!A144,'LIBRO GIORNALE'!$F$3:$F$199)</f>
        <v>0</v>
      </c>
      <c r="E144" s="98"/>
      <c r="F144" s="118" t="str">
        <f t="shared" si="4"/>
        <v xml:space="preserve"> </v>
      </c>
      <c r="G144" s="114">
        <f t="shared" si="5"/>
        <v>0</v>
      </c>
    </row>
    <row r="145" spans="1:7" ht="15.75" customHeight="1" x14ac:dyDescent="0.25">
      <c r="A145" s="75" t="s">
        <v>248</v>
      </c>
      <c r="B145" s="125">
        <v>3201</v>
      </c>
      <c r="C145" s="118">
        <f>+SUMIF('LIBRO GIORNALE'!$C$3:$C$199,RIEPILOGO!A145,'LIBRO GIORNALE'!$E$3:$E$199)</f>
        <v>0</v>
      </c>
      <c r="D145" s="122">
        <f>+SUMIF('LIBRO GIORNALE'!$C$3:$C$199,RIEPILOGO!A145,'LIBRO GIORNALE'!$F$3:$F$199)</f>
        <v>0</v>
      </c>
      <c r="E145" s="98"/>
      <c r="F145" s="118" t="str">
        <f t="shared" si="4"/>
        <v xml:space="preserve"> </v>
      </c>
      <c r="G145" s="114">
        <f t="shared" si="5"/>
        <v>0</v>
      </c>
    </row>
    <row r="146" spans="1:7" ht="15.75" customHeight="1" x14ac:dyDescent="0.25">
      <c r="A146" s="75" t="s">
        <v>245</v>
      </c>
      <c r="B146" s="125">
        <v>3211</v>
      </c>
      <c r="C146" s="118">
        <f>+SUMIF('LIBRO GIORNALE'!$C$3:$C$199,RIEPILOGO!A146,'LIBRO GIORNALE'!$E$3:$E$199)</f>
        <v>0</v>
      </c>
      <c r="D146" s="122">
        <f>+SUMIF('LIBRO GIORNALE'!$C$3:$C$199,RIEPILOGO!A146,'LIBRO GIORNALE'!$F$3:$F$199)</f>
        <v>0</v>
      </c>
      <c r="E146" s="98"/>
      <c r="F146" s="118" t="str">
        <f t="shared" si="4"/>
        <v xml:space="preserve"> </v>
      </c>
      <c r="G146" s="114">
        <f t="shared" si="5"/>
        <v>0</v>
      </c>
    </row>
    <row r="147" spans="1:7" ht="15.75" customHeight="1" x14ac:dyDescent="0.25">
      <c r="A147" s="75" t="s">
        <v>269</v>
      </c>
      <c r="B147" s="125">
        <v>2101</v>
      </c>
      <c r="C147" s="118">
        <f>+SUMIF('LIBRO GIORNALE'!$C$3:$C$199,RIEPILOGO!A147,'LIBRO GIORNALE'!$E$3:$E$199)</f>
        <v>0</v>
      </c>
      <c r="D147" s="122">
        <f>+SUMIF('LIBRO GIORNALE'!$C$3:$C$199,RIEPILOGO!A147,'LIBRO GIORNALE'!$F$3:$F$199)</f>
        <v>0</v>
      </c>
      <c r="E147" s="98"/>
      <c r="F147" s="118" t="str">
        <f t="shared" si="4"/>
        <v xml:space="preserve"> </v>
      </c>
      <c r="G147" s="114">
        <f t="shared" si="5"/>
        <v>0</v>
      </c>
    </row>
    <row r="148" spans="1:7" ht="15.75" customHeight="1" x14ac:dyDescent="0.25">
      <c r="A148" s="75" t="s">
        <v>174</v>
      </c>
      <c r="B148" s="125">
        <v>4212</v>
      </c>
      <c r="C148" s="118">
        <f>+SUMIF('LIBRO GIORNALE'!$C$3:$C$199,RIEPILOGO!A148,'LIBRO GIORNALE'!$E$3:$E$199)</f>
        <v>0</v>
      </c>
      <c r="D148" s="122">
        <f>+SUMIF('LIBRO GIORNALE'!$C$3:$C$199,RIEPILOGO!A148,'LIBRO GIORNALE'!$F$3:$F$199)</f>
        <v>0</v>
      </c>
      <c r="E148" s="98"/>
      <c r="F148" s="118" t="str">
        <f t="shared" si="4"/>
        <v xml:space="preserve"> </v>
      </c>
      <c r="G148" s="114">
        <f t="shared" si="5"/>
        <v>0</v>
      </c>
    </row>
    <row r="149" spans="1:7" ht="15.75" customHeight="1" x14ac:dyDescent="0.25">
      <c r="A149" s="75" t="s">
        <v>85</v>
      </c>
      <c r="B149" s="125" t="s">
        <v>19</v>
      </c>
      <c r="C149" s="118">
        <f>+SUMIF('LIBRO GIORNALE'!$C$3:$C$199,RIEPILOGO!A149,'LIBRO GIORNALE'!$E$3:$E$199)</f>
        <v>0</v>
      </c>
      <c r="D149" s="122">
        <f>+SUMIF('LIBRO GIORNALE'!$C$3:$C$199,RIEPILOGO!A149,'LIBRO GIORNALE'!$F$3:$F$199)</f>
        <v>0</v>
      </c>
      <c r="E149" s="98"/>
      <c r="F149" s="118" t="str">
        <f t="shared" si="4"/>
        <v xml:space="preserve"> </v>
      </c>
      <c r="G149" s="114">
        <f t="shared" si="5"/>
        <v>0</v>
      </c>
    </row>
    <row r="150" spans="1:7" ht="15.75" customHeight="1" x14ac:dyDescent="0.25">
      <c r="A150" s="75" t="s">
        <v>98</v>
      </c>
      <c r="B150" s="125" t="s">
        <v>32</v>
      </c>
      <c r="C150" s="118">
        <f>+SUMIF('LIBRO GIORNALE'!$C$3:$C$199,RIEPILOGO!A150,'LIBRO GIORNALE'!$E$3:$E$199)</f>
        <v>0</v>
      </c>
      <c r="D150" s="122">
        <f>+SUMIF('LIBRO GIORNALE'!$C$3:$C$199,RIEPILOGO!A150,'LIBRO GIORNALE'!$F$3:$F$199)</f>
        <v>0</v>
      </c>
      <c r="E150" s="98"/>
      <c r="F150" s="118" t="str">
        <f t="shared" si="4"/>
        <v xml:space="preserve"> </v>
      </c>
      <c r="G150" s="114">
        <f t="shared" si="5"/>
        <v>0</v>
      </c>
    </row>
    <row r="151" spans="1:7" ht="15.75" customHeight="1" x14ac:dyDescent="0.25">
      <c r="A151" s="75" t="s">
        <v>147</v>
      </c>
      <c r="B151" s="125">
        <v>1401</v>
      </c>
      <c r="C151" s="118">
        <f>+SUMIF('LIBRO GIORNALE'!$C$3:$C$199,RIEPILOGO!A151,'LIBRO GIORNALE'!$E$3:$E$199)</f>
        <v>0</v>
      </c>
      <c r="D151" s="122">
        <f>+SUMIF('LIBRO GIORNALE'!$C$3:$C$199,RIEPILOGO!A151,'LIBRO GIORNALE'!$F$3:$F$199)</f>
        <v>0</v>
      </c>
      <c r="E151" s="98"/>
      <c r="F151" s="118" t="str">
        <f t="shared" si="4"/>
        <v xml:space="preserve"> </v>
      </c>
      <c r="G151" s="114">
        <f t="shared" si="5"/>
        <v>0</v>
      </c>
    </row>
    <row r="152" spans="1:7" ht="15.75" customHeight="1" x14ac:dyDescent="0.25">
      <c r="A152" s="75" t="s">
        <v>126</v>
      </c>
      <c r="B152" s="125" t="s">
        <v>56</v>
      </c>
      <c r="C152" s="118">
        <f>+SUMIF('LIBRO GIORNALE'!$C$3:$C$199,RIEPILOGO!A152,'LIBRO GIORNALE'!$E$3:$E$199)</f>
        <v>0</v>
      </c>
      <c r="D152" s="122">
        <f>+SUMIF('LIBRO GIORNALE'!$C$3:$C$199,RIEPILOGO!A152,'LIBRO GIORNALE'!$F$3:$F$199)</f>
        <v>0</v>
      </c>
      <c r="E152" s="98"/>
      <c r="F152" s="118" t="str">
        <f t="shared" si="4"/>
        <v xml:space="preserve"> </v>
      </c>
      <c r="G152" s="114">
        <f t="shared" si="5"/>
        <v>0</v>
      </c>
    </row>
    <row r="153" spans="1:7" ht="15.75" customHeight="1" x14ac:dyDescent="0.25">
      <c r="A153" s="75" t="s">
        <v>123</v>
      </c>
      <c r="B153" s="125">
        <v>5210</v>
      </c>
      <c r="C153" s="118">
        <f>+SUMIF('LIBRO GIORNALE'!$C$3:$C$199,RIEPILOGO!A153,'LIBRO GIORNALE'!$E$3:$E$199)</f>
        <v>0</v>
      </c>
      <c r="D153" s="122">
        <f>+SUMIF('LIBRO GIORNALE'!$C$3:$C$199,RIEPILOGO!A153,'LIBRO GIORNALE'!$F$3:$F$199)</f>
        <v>0</v>
      </c>
      <c r="E153" s="98"/>
      <c r="F153" s="118" t="str">
        <f t="shared" si="4"/>
        <v xml:space="preserve"> </v>
      </c>
      <c r="G153" s="114">
        <f t="shared" si="5"/>
        <v>0</v>
      </c>
    </row>
    <row r="154" spans="1:7" ht="15.75" customHeight="1" x14ac:dyDescent="0.25">
      <c r="A154" s="75" t="s">
        <v>206</v>
      </c>
      <c r="B154" s="125">
        <v>3502</v>
      </c>
      <c r="C154" s="118">
        <f>+SUMIF('LIBRO GIORNALE'!$C$3:$C$199,RIEPILOGO!A154,'LIBRO GIORNALE'!$E$3:$E$199)</f>
        <v>0</v>
      </c>
      <c r="D154" s="122">
        <f>+SUMIF('LIBRO GIORNALE'!$C$3:$C$199,RIEPILOGO!A154,'LIBRO GIORNALE'!$F$3:$F$199)</f>
        <v>0</v>
      </c>
      <c r="E154" s="98"/>
      <c r="F154" s="118" t="str">
        <f t="shared" si="4"/>
        <v xml:space="preserve"> </v>
      </c>
      <c r="G154" s="114">
        <f t="shared" si="5"/>
        <v>0</v>
      </c>
    </row>
    <row r="155" spans="1:7" ht="15.75" customHeight="1" x14ac:dyDescent="0.25">
      <c r="A155" s="75" t="s">
        <v>177</v>
      </c>
      <c r="B155" s="125">
        <v>4204</v>
      </c>
      <c r="C155" s="118">
        <f>+SUMIF('LIBRO GIORNALE'!$C$3:$C$199,RIEPILOGO!A155,'LIBRO GIORNALE'!$E$3:$E$199)</f>
        <v>0</v>
      </c>
      <c r="D155" s="122">
        <f>+SUMIF('LIBRO GIORNALE'!$C$3:$C$199,RIEPILOGO!A155,'LIBRO GIORNALE'!$F$3:$F$199)</f>
        <v>0</v>
      </c>
      <c r="E155" s="98"/>
      <c r="F155" s="118" t="str">
        <f t="shared" si="4"/>
        <v xml:space="preserve"> </v>
      </c>
      <c r="G155" s="114">
        <f t="shared" si="5"/>
        <v>0</v>
      </c>
    </row>
    <row r="156" spans="1:7" ht="15.75" customHeight="1" x14ac:dyDescent="0.25">
      <c r="A156" s="75" t="s">
        <v>73</v>
      </c>
      <c r="B156" s="125">
        <v>1101</v>
      </c>
      <c r="C156" s="118">
        <f>+SUMIF('LIBRO GIORNALE'!$C$3:$C$199,RIEPILOGO!A156,'LIBRO GIORNALE'!$E$3:$E$199)</f>
        <v>0</v>
      </c>
      <c r="D156" s="122">
        <f>+SUMIF('LIBRO GIORNALE'!$C$3:$C$199,RIEPILOGO!A156,'LIBRO GIORNALE'!$F$3:$F$199)</f>
        <v>0</v>
      </c>
      <c r="E156" s="98"/>
      <c r="F156" s="118" t="str">
        <f t="shared" si="4"/>
        <v xml:space="preserve"> </v>
      </c>
      <c r="G156" s="114">
        <f t="shared" si="5"/>
        <v>0</v>
      </c>
    </row>
    <row r="157" spans="1:7" ht="15.75" customHeight="1" x14ac:dyDescent="0.25">
      <c r="A157" s="75" t="s">
        <v>139</v>
      </c>
      <c r="B157" s="125">
        <v>1103</v>
      </c>
      <c r="C157" s="118">
        <f>+SUMIF('LIBRO GIORNALE'!$C$3:$C$199,RIEPILOGO!A157,'LIBRO GIORNALE'!$E$3:$E$199)</f>
        <v>0</v>
      </c>
      <c r="D157" s="122">
        <f>+SUMIF('LIBRO GIORNALE'!$C$3:$C$199,RIEPILOGO!A157,'LIBRO GIORNALE'!$F$3:$F$199)</f>
        <v>0</v>
      </c>
      <c r="E157" s="98"/>
      <c r="F157" s="118" t="str">
        <f t="shared" si="4"/>
        <v xml:space="preserve"> </v>
      </c>
      <c r="G157" s="114">
        <f t="shared" si="5"/>
        <v>0</v>
      </c>
    </row>
    <row r="158" spans="1:7" ht="15.75" customHeight="1" x14ac:dyDescent="0.25">
      <c r="A158" s="75" t="s">
        <v>176</v>
      </c>
      <c r="B158" s="125">
        <v>4210</v>
      </c>
      <c r="C158" s="118">
        <f>+SUMIF('LIBRO GIORNALE'!$C$3:$C$199,RIEPILOGO!A158,'LIBRO GIORNALE'!$E$3:$E$199)</f>
        <v>0</v>
      </c>
      <c r="D158" s="122">
        <f>+SUMIF('LIBRO GIORNALE'!$C$3:$C$199,RIEPILOGO!A158,'LIBRO GIORNALE'!$F$3:$F$199)</f>
        <v>0</v>
      </c>
      <c r="E158" s="98"/>
      <c r="F158" s="118" t="str">
        <f t="shared" si="4"/>
        <v xml:space="preserve"> </v>
      </c>
      <c r="G158" s="114">
        <f t="shared" si="5"/>
        <v>0</v>
      </c>
    </row>
    <row r="159" spans="1:7" ht="15.75" customHeight="1" x14ac:dyDescent="0.25">
      <c r="A159" s="75" t="s">
        <v>175</v>
      </c>
      <c r="B159" s="125">
        <v>4211</v>
      </c>
      <c r="C159" s="118">
        <f>+SUMIF('LIBRO GIORNALE'!$C$3:$C$199,RIEPILOGO!A159,'LIBRO GIORNALE'!$E$3:$E$199)</f>
        <v>0</v>
      </c>
      <c r="D159" s="122">
        <f>+SUMIF('LIBRO GIORNALE'!$C$3:$C$199,RIEPILOGO!A159,'LIBRO GIORNALE'!$F$3:$F$199)</f>
        <v>0</v>
      </c>
      <c r="E159" s="98"/>
      <c r="F159" s="118" t="str">
        <f t="shared" si="4"/>
        <v xml:space="preserve"> </v>
      </c>
      <c r="G159" s="114">
        <f t="shared" si="5"/>
        <v>0</v>
      </c>
    </row>
    <row r="160" spans="1:7" ht="15.75" customHeight="1" x14ac:dyDescent="0.25">
      <c r="A160" s="75" t="s">
        <v>257</v>
      </c>
      <c r="B160" s="125">
        <v>2209</v>
      </c>
      <c r="C160" s="118">
        <f>+SUMIF('LIBRO GIORNALE'!$C$3:$C$199,RIEPILOGO!A160,'LIBRO GIORNALE'!$E$3:$E$199)</f>
        <v>0</v>
      </c>
      <c r="D160" s="122">
        <f>+SUMIF('LIBRO GIORNALE'!$C$3:$C$199,RIEPILOGO!A160,'LIBRO GIORNALE'!$F$3:$F$199)</f>
        <v>0</v>
      </c>
      <c r="E160" s="98"/>
      <c r="F160" s="118" t="str">
        <f t="shared" si="4"/>
        <v xml:space="preserve"> </v>
      </c>
      <c r="G160" s="114">
        <f t="shared" si="5"/>
        <v>0</v>
      </c>
    </row>
    <row r="161" spans="1:7" ht="15.75" customHeight="1" x14ac:dyDescent="0.25">
      <c r="A161" s="75" t="s">
        <v>140</v>
      </c>
      <c r="B161" s="125">
        <v>1104</v>
      </c>
      <c r="C161" s="118">
        <f>+SUMIF('LIBRO GIORNALE'!$C$3:$C$199,RIEPILOGO!A161,'LIBRO GIORNALE'!$E$3:$E$199)</f>
        <v>0</v>
      </c>
      <c r="D161" s="122">
        <f>+SUMIF('LIBRO GIORNALE'!$C$3:$C$199,RIEPILOGO!A161,'LIBRO GIORNALE'!$F$3:$F$199)</f>
        <v>0</v>
      </c>
      <c r="E161" s="98"/>
      <c r="F161" s="118" t="str">
        <f t="shared" si="4"/>
        <v xml:space="preserve"> </v>
      </c>
      <c r="G161" s="114">
        <f t="shared" si="5"/>
        <v>0</v>
      </c>
    </row>
    <row r="162" spans="1:7" ht="15.75" customHeight="1" x14ac:dyDescent="0.25">
      <c r="A162" s="75" t="s">
        <v>235</v>
      </c>
      <c r="B162" s="125">
        <v>3303</v>
      </c>
      <c r="C162" s="118">
        <f>+SUMIF('LIBRO GIORNALE'!$C$3:$C$199,RIEPILOGO!A162,'LIBRO GIORNALE'!$E$3:$E$199)</f>
        <v>0</v>
      </c>
      <c r="D162" s="122">
        <f>+SUMIF('LIBRO GIORNALE'!$C$3:$C$199,RIEPILOGO!A162,'LIBRO GIORNALE'!$F$3:$F$199)</f>
        <v>0</v>
      </c>
      <c r="E162" s="98"/>
      <c r="F162" s="118" t="str">
        <f t="shared" si="4"/>
        <v xml:space="preserve"> </v>
      </c>
      <c r="G162" s="114">
        <f t="shared" si="5"/>
        <v>0</v>
      </c>
    </row>
    <row r="163" spans="1:7" ht="15.75" customHeight="1" x14ac:dyDescent="0.25">
      <c r="A163" s="75" t="s">
        <v>249</v>
      </c>
      <c r="B163" s="125">
        <v>3112</v>
      </c>
      <c r="C163" s="118">
        <f>+SUMIF('LIBRO GIORNALE'!$C$3:$C$199,RIEPILOGO!A163,'LIBRO GIORNALE'!$E$3:$E$199)</f>
        <v>0</v>
      </c>
      <c r="D163" s="122">
        <f>+SUMIF('LIBRO GIORNALE'!$C$3:$C$199,RIEPILOGO!A163,'LIBRO GIORNALE'!$F$3:$F$199)</f>
        <v>0</v>
      </c>
      <c r="E163" s="98"/>
      <c r="F163" s="118" t="str">
        <f t="shared" si="4"/>
        <v xml:space="preserve"> </v>
      </c>
      <c r="G163" s="114">
        <f t="shared" si="5"/>
        <v>0</v>
      </c>
    </row>
    <row r="164" spans="1:7" ht="15.75" customHeight="1" x14ac:dyDescent="0.25">
      <c r="A164" s="75" t="s">
        <v>262</v>
      </c>
      <c r="B164" s="125">
        <v>2112</v>
      </c>
      <c r="C164" s="118">
        <f>+SUMIF('LIBRO GIORNALE'!$C$3:$C$199,RIEPILOGO!A164,'LIBRO GIORNALE'!$E$3:$E$199)</f>
        <v>0</v>
      </c>
      <c r="D164" s="122">
        <f>+SUMIF('LIBRO GIORNALE'!$C$3:$C$199,RIEPILOGO!A164,'LIBRO GIORNALE'!$F$3:$F$199)</f>
        <v>0</v>
      </c>
      <c r="E164" s="98"/>
      <c r="F164" s="118" t="str">
        <f t="shared" si="4"/>
        <v xml:space="preserve"> </v>
      </c>
      <c r="G164" s="114">
        <f t="shared" si="5"/>
        <v>0</v>
      </c>
    </row>
    <row r="165" spans="1:7" ht="15.75" customHeight="1" x14ac:dyDescent="0.25">
      <c r="A165" s="75" t="s">
        <v>255</v>
      </c>
      <c r="B165" s="125">
        <v>2211</v>
      </c>
      <c r="C165" s="118">
        <f>+SUMIF('LIBRO GIORNALE'!$C$3:$C$199,RIEPILOGO!A165,'LIBRO GIORNALE'!$E$3:$E$199)</f>
        <v>0</v>
      </c>
      <c r="D165" s="122">
        <f>+SUMIF('LIBRO GIORNALE'!$C$3:$C$199,RIEPILOGO!A165,'LIBRO GIORNALE'!$F$3:$F$199)</f>
        <v>0</v>
      </c>
      <c r="E165" s="98"/>
      <c r="F165" s="118" t="str">
        <f t="shared" si="4"/>
        <v xml:space="preserve"> </v>
      </c>
      <c r="G165" s="114">
        <f t="shared" si="5"/>
        <v>0</v>
      </c>
    </row>
    <row r="166" spans="1:7" ht="15.75" customHeight="1" x14ac:dyDescent="0.25">
      <c r="A166" s="75" t="s">
        <v>163</v>
      </c>
      <c r="B166" s="125">
        <v>5115</v>
      </c>
      <c r="C166" s="118">
        <f>+SUMIF('LIBRO GIORNALE'!$C$3:$C$199,RIEPILOGO!A166,'LIBRO GIORNALE'!$E$3:$E$199)</f>
        <v>0</v>
      </c>
      <c r="D166" s="122">
        <f>+SUMIF('LIBRO GIORNALE'!$C$3:$C$199,RIEPILOGO!A166,'LIBRO GIORNALE'!$F$3:$F$199)</f>
        <v>0</v>
      </c>
      <c r="E166" s="98"/>
      <c r="F166" s="118" t="str">
        <f t="shared" si="4"/>
        <v xml:space="preserve"> </v>
      </c>
      <c r="G166" s="114">
        <f t="shared" si="5"/>
        <v>0</v>
      </c>
    </row>
    <row r="167" spans="1:7" ht="15.75" customHeight="1" x14ac:dyDescent="0.25">
      <c r="A167" s="75" t="s">
        <v>260</v>
      </c>
      <c r="B167" s="125">
        <v>2202</v>
      </c>
      <c r="C167" s="118">
        <f>+SUMIF('LIBRO GIORNALE'!$C$3:$C$199,RIEPILOGO!A167,'LIBRO GIORNALE'!$E$3:$E$199)</f>
        <v>0</v>
      </c>
      <c r="D167" s="122">
        <f>+SUMIF('LIBRO GIORNALE'!$C$3:$C$199,RIEPILOGO!A167,'LIBRO GIORNALE'!$F$3:$F$199)</f>
        <v>0</v>
      </c>
      <c r="E167" s="98"/>
      <c r="F167" s="118" t="str">
        <f t="shared" si="4"/>
        <v xml:space="preserve"> </v>
      </c>
      <c r="G167" s="114">
        <f t="shared" si="5"/>
        <v>0</v>
      </c>
    </row>
    <row r="168" spans="1:7" ht="15.75" customHeight="1" x14ac:dyDescent="0.25">
      <c r="A168" s="75" t="s">
        <v>236</v>
      </c>
      <c r="B168" s="125">
        <v>3311</v>
      </c>
      <c r="C168" s="118">
        <f>+SUMIF('LIBRO GIORNALE'!$C$3:$C$199,RIEPILOGO!A168,'LIBRO GIORNALE'!$E$3:$E$199)</f>
        <v>0</v>
      </c>
      <c r="D168" s="122">
        <f>+SUMIF('LIBRO GIORNALE'!$C$3:$C$199,RIEPILOGO!A168,'LIBRO GIORNALE'!$F$3:$F$199)</f>
        <v>0</v>
      </c>
      <c r="E168" s="98"/>
      <c r="F168" s="118" t="str">
        <f t="shared" si="4"/>
        <v xml:space="preserve"> </v>
      </c>
      <c r="G168" s="114">
        <f t="shared" si="5"/>
        <v>0</v>
      </c>
    </row>
    <row r="169" spans="1:7" ht="15.75" customHeight="1" x14ac:dyDescent="0.25">
      <c r="A169" s="75" t="s">
        <v>136</v>
      </c>
      <c r="B169" s="125">
        <v>1001</v>
      </c>
      <c r="C169" s="118">
        <f>+SUMIF('LIBRO GIORNALE'!$C$3:$C$199,RIEPILOGO!A169,'LIBRO GIORNALE'!$E$3:$E$199)</f>
        <v>0</v>
      </c>
      <c r="D169" s="122">
        <f>+SUMIF('LIBRO GIORNALE'!$C$3:$C$199,RIEPILOGO!A169,'LIBRO GIORNALE'!$F$3:$F$199)</f>
        <v>0</v>
      </c>
      <c r="E169" s="98"/>
      <c r="F169" s="118" t="str">
        <f t="shared" si="4"/>
        <v xml:space="preserve"> </v>
      </c>
      <c r="G169" s="114">
        <f t="shared" si="5"/>
        <v>0</v>
      </c>
    </row>
    <row r="170" spans="1:7" ht="15.75" customHeight="1" x14ac:dyDescent="0.25">
      <c r="A170" s="75" t="s">
        <v>226</v>
      </c>
      <c r="B170" s="125">
        <v>1801</v>
      </c>
      <c r="C170" s="118">
        <f>+SUMIF('LIBRO GIORNALE'!$C$3:$C$199,RIEPILOGO!A170,'LIBRO GIORNALE'!$E$3:$E$199)</f>
        <v>0</v>
      </c>
      <c r="D170" s="122">
        <f>+SUMIF('LIBRO GIORNALE'!$C$3:$C$199,RIEPILOGO!A170,'LIBRO GIORNALE'!$F$3:$F$199)</f>
        <v>0</v>
      </c>
      <c r="E170" s="98"/>
      <c r="F170" s="118" t="str">
        <f t="shared" si="4"/>
        <v xml:space="preserve"> </v>
      </c>
      <c r="G170" s="114">
        <f t="shared" si="5"/>
        <v>0</v>
      </c>
    </row>
    <row r="171" spans="1:7" ht="15.75" customHeight="1" x14ac:dyDescent="0.25">
      <c r="A171" s="75" t="s">
        <v>250</v>
      </c>
      <c r="B171" s="125">
        <v>3111</v>
      </c>
      <c r="C171" s="118">
        <f>+SUMIF('LIBRO GIORNALE'!$C$3:$C$199,RIEPILOGO!A171,'LIBRO GIORNALE'!$E$3:$E$199)</f>
        <v>0</v>
      </c>
      <c r="D171" s="122">
        <f>+SUMIF('LIBRO GIORNALE'!$C$3:$C$199,RIEPILOGO!A171,'LIBRO GIORNALE'!$F$3:$F$199)</f>
        <v>0</v>
      </c>
      <c r="E171" s="98"/>
      <c r="F171" s="118" t="str">
        <f t="shared" si="4"/>
        <v xml:space="preserve"> </v>
      </c>
      <c r="G171" s="114">
        <f t="shared" si="5"/>
        <v>0</v>
      </c>
    </row>
    <row r="172" spans="1:7" ht="15.75" customHeight="1" x14ac:dyDescent="0.25">
      <c r="A172" s="75" t="s">
        <v>263</v>
      </c>
      <c r="B172" s="125">
        <v>2111</v>
      </c>
      <c r="C172" s="118">
        <f>+SUMIF('LIBRO GIORNALE'!$C$3:$C$199,RIEPILOGO!A172,'LIBRO GIORNALE'!$E$3:$E$199)</f>
        <v>0</v>
      </c>
      <c r="D172" s="122">
        <f>+SUMIF('LIBRO GIORNALE'!$C$3:$C$199,RIEPILOGO!A172,'LIBRO GIORNALE'!$F$3:$F$199)</f>
        <v>0</v>
      </c>
      <c r="E172" s="98"/>
      <c r="F172" s="118" t="str">
        <f t="shared" si="4"/>
        <v xml:space="preserve"> </v>
      </c>
      <c r="G172" s="114">
        <f t="shared" si="5"/>
        <v>0</v>
      </c>
    </row>
    <row r="173" spans="1:7" ht="15.75" customHeight="1" x14ac:dyDescent="0.25">
      <c r="A173" s="75" t="s">
        <v>266</v>
      </c>
      <c r="B173" s="125">
        <v>2104</v>
      </c>
      <c r="C173" s="118">
        <f>+SUMIF('LIBRO GIORNALE'!$C$3:$C$199,RIEPILOGO!A173,'LIBRO GIORNALE'!$E$3:$E$199)</f>
        <v>0</v>
      </c>
      <c r="D173" s="122">
        <f>+SUMIF('LIBRO GIORNALE'!$C$3:$C$199,RIEPILOGO!A173,'LIBRO GIORNALE'!$F$3:$F$199)</f>
        <v>0</v>
      </c>
      <c r="E173" s="98"/>
      <c r="F173" s="118" t="str">
        <f t="shared" si="4"/>
        <v xml:space="preserve"> </v>
      </c>
      <c r="G173" s="114">
        <f t="shared" si="5"/>
        <v>0</v>
      </c>
    </row>
    <row r="174" spans="1:7" ht="15.75" customHeight="1" x14ac:dyDescent="0.25">
      <c r="A174" s="75" t="s">
        <v>268</v>
      </c>
      <c r="B174" s="125">
        <v>2102</v>
      </c>
      <c r="C174" s="118">
        <f>+SUMIF('LIBRO GIORNALE'!$C$3:$C$199,RIEPILOGO!A174,'LIBRO GIORNALE'!$E$3:$E$199)</f>
        <v>0</v>
      </c>
      <c r="D174" s="122">
        <f>+SUMIF('LIBRO GIORNALE'!$C$3:$C$199,RIEPILOGO!A174,'LIBRO GIORNALE'!$F$3:$F$199)</f>
        <v>0</v>
      </c>
      <c r="E174" s="98"/>
      <c r="F174" s="118" t="str">
        <f t="shared" si="4"/>
        <v xml:space="preserve"> </v>
      </c>
      <c r="G174" s="114">
        <f t="shared" si="5"/>
        <v>0</v>
      </c>
    </row>
    <row r="175" spans="1:7" ht="15.75" customHeight="1" x14ac:dyDescent="0.25">
      <c r="A175" s="75" t="s">
        <v>267</v>
      </c>
      <c r="B175" s="125">
        <v>2103</v>
      </c>
      <c r="C175" s="118">
        <f>+SUMIF('LIBRO GIORNALE'!$C$3:$C$199,RIEPILOGO!A175,'LIBRO GIORNALE'!$E$3:$E$199)</f>
        <v>0</v>
      </c>
      <c r="D175" s="122">
        <f>+SUMIF('LIBRO GIORNALE'!$C$3:$C$199,RIEPILOGO!A175,'LIBRO GIORNALE'!$F$3:$F$199)</f>
        <v>0</v>
      </c>
      <c r="E175" s="98"/>
      <c r="F175" s="118" t="str">
        <f t="shared" si="4"/>
        <v xml:space="preserve"> </v>
      </c>
      <c r="G175" s="114">
        <f t="shared" si="5"/>
        <v>0</v>
      </c>
    </row>
    <row r="176" spans="1:7" ht="15.75" customHeight="1" x14ac:dyDescent="0.25">
      <c r="A176" s="75" t="s">
        <v>259</v>
      </c>
      <c r="B176" s="125">
        <v>2203</v>
      </c>
      <c r="C176" s="118">
        <f>+SUMIF('LIBRO GIORNALE'!$C$3:$C$199,RIEPILOGO!A176,'LIBRO GIORNALE'!$E$3:$E$199)</f>
        <v>0</v>
      </c>
      <c r="D176" s="122">
        <f>+SUMIF('LIBRO GIORNALE'!$C$3:$C$199,RIEPILOGO!A176,'LIBRO GIORNALE'!$F$3:$F$199)</f>
        <v>0</v>
      </c>
      <c r="E176" s="98"/>
      <c r="F176" s="118" t="str">
        <f t="shared" si="4"/>
        <v xml:space="preserve"> </v>
      </c>
      <c r="G176" s="114">
        <f t="shared" si="5"/>
        <v>0</v>
      </c>
    </row>
    <row r="177" spans="1:7" ht="15.75" customHeight="1" x14ac:dyDescent="0.25">
      <c r="A177" s="75" t="s">
        <v>137</v>
      </c>
      <c r="B177" s="125">
        <v>1002</v>
      </c>
      <c r="C177" s="118">
        <f>+SUMIF('LIBRO GIORNALE'!$C$3:$C$199,RIEPILOGO!A177,'LIBRO GIORNALE'!$E$3:$E$199)</f>
        <v>0</v>
      </c>
      <c r="D177" s="122">
        <f>+SUMIF('LIBRO GIORNALE'!$C$3:$C$199,RIEPILOGO!A177,'LIBRO GIORNALE'!$F$3:$F$199)</f>
        <v>0</v>
      </c>
      <c r="E177" s="98"/>
      <c r="F177" s="118" t="str">
        <f t="shared" si="4"/>
        <v xml:space="preserve"> </v>
      </c>
      <c r="G177" s="114">
        <f t="shared" si="5"/>
        <v>0</v>
      </c>
    </row>
    <row r="178" spans="1:7" ht="15.75" customHeight="1" x14ac:dyDescent="0.25">
      <c r="A178" s="75" t="s">
        <v>227</v>
      </c>
      <c r="B178" s="125">
        <v>1802</v>
      </c>
      <c r="C178" s="118">
        <f>+SUMIF('LIBRO GIORNALE'!$C$3:$C$199,RIEPILOGO!A178,'LIBRO GIORNALE'!$E$3:$E$199)</f>
        <v>0</v>
      </c>
      <c r="D178" s="122">
        <f>+SUMIF('LIBRO GIORNALE'!$C$3:$C$199,RIEPILOGO!A178,'LIBRO GIORNALE'!$F$3:$F$199)</f>
        <v>0</v>
      </c>
      <c r="E178" s="98"/>
      <c r="F178" s="118" t="str">
        <f t="shared" si="4"/>
        <v xml:space="preserve"> </v>
      </c>
      <c r="G178" s="114">
        <f t="shared" si="5"/>
        <v>0</v>
      </c>
    </row>
    <row r="179" spans="1:7" ht="15.75" customHeight="1" x14ac:dyDescent="0.25">
      <c r="A179" s="75" t="s">
        <v>141</v>
      </c>
      <c r="B179" s="125">
        <v>1105</v>
      </c>
      <c r="C179" s="118">
        <f>+SUMIF('LIBRO GIORNALE'!$C$3:$C$199,RIEPILOGO!A179,'LIBRO GIORNALE'!$E$3:$E$199)</f>
        <v>0</v>
      </c>
      <c r="D179" s="122">
        <f>+SUMIF('LIBRO GIORNALE'!$C$3:$C$199,RIEPILOGO!A179,'LIBRO GIORNALE'!$F$3:$F$199)</f>
        <v>0</v>
      </c>
      <c r="E179" s="98"/>
      <c r="F179" s="118" t="str">
        <f t="shared" si="4"/>
        <v xml:space="preserve"> </v>
      </c>
      <c r="G179" s="114">
        <f t="shared" si="5"/>
        <v>0</v>
      </c>
    </row>
    <row r="180" spans="1:7" ht="15.75" customHeight="1" x14ac:dyDescent="0.25">
      <c r="A180" s="75" t="s">
        <v>207</v>
      </c>
      <c r="B180" s="125">
        <v>3501</v>
      </c>
      <c r="C180" s="118">
        <f>+SUMIF('LIBRO GIORNALE'!$C$3:$C$199,RIEPILOGO!A180,'LIBRO GIORNALE'!$E$3:$E$199)</f>
        <v>0</v>
      </c>
      <c r="D180" s="122">
        <f>+SUMIF('LIBRO GIORNALE'!$C$3:$C$199,RIEPILOGO!A180,'LIBRO GIORNALE'!$F$3:$F$199)</f>
        <v>0</v>
      </c>
      <c r="E180" s="98"/>
      <c r="F180" s="118" t="str">
        <f t="shared" si="4"/>
        <v xml:space="preserve"> </v>
      </c>
      <c r="G180" s="114">
        <f t="shared" si="5"/>
        <v>0</v>
      </c>
    </row>
    <row r="181" spans="1:7" ht="15.75" customHeight="1" x14ac:dyDescent="0.25">
      <c r="A181" s="75" t="s">
        <v>277</v>
      </c>
      <c r="B181" s="125" t="s">
        <v>278</v>
      </c>
      <c r="C181" s="118">
        <f>+SUMIF('LIBRO GIORNALE'!$C$3:$C$199,RIEPILOGO!A181,'LIBRO GIORNALE'!$E$3:$E$199)</f>
        <v>0</v>
      </c>
      <c r="D181" s="122">
        <f>+SUMIF('LIBRO GIORNALE'!$C$3:$C$199,RIEPILOGO!A181,'LIBRO GIORNALE'!$F$3:$F$199)</f>
        <v>0</v>
      </c>
      <c r="E181" s="98"/>
      <c r="F181" s="118" t="str">
        <f t="shared" si="4"/>
        <v xml:space="preserve"> </v>
      </c>
      <c r="G181" s="114">
        <f t="shared" si="5"/>
        <v>0</v>
      </c>
    </row>
    <row r="182" spans="1:7" ht="15.75" customHeight="1" x14ac:dyDescent="0.25">
      <c r="A182" s="75" t="s">
        <v>164</v>
      </c>
      <c r="B182" s="125">
        <v>5110</v>
      </c>
      <c r="C182" s="118">
        <f>+SUMIF('LIBRO GIORNALE'!$C$3:$C$199,RIEPILOGO!A182,'LIBRO GIORNALE'!$E$3:$E$199)</f>
        <v>0</v>
      </c>
      <c r="D182" s="122">
        <f>+SUMIF('LIBRO GIORNALE'!$C$3:$C$199,RIEPILOGO!A182,'LIBRO GIORNALE'!$F$3:$F$199)</f>
        <v>0</v>
      </c>
      <c r="E182" s="98"/>
      <c r="F182" s="118" t="str">
        <f t="shared" si="4"/>
        <v xml:space="preserve"> </v>
      </c>
      <c r="G182" s="114">
        <f t="shared" si="5"/>
        <v>0</v>
      </c>
    </row>
    <row r="183" spans="1:7" ht="15.75" customHeight="1" x14ac:dyDescent="0.25">
      <c r="A183" s="75" t="s">
        <v>124</v>
      </c>
      <c r="B183" s="125">
        <v>5205</v>
      </c>
      <c r="C183" s="118">
        <f>+SUMIF('LIBRO GIORNALE'!$C$3:$C$199,RIEPILOGO!A183,'LIBRO GIORNALE'!$E$3:$E$199)</f>
        <v>0</v>
      </c>
      <c r="D183" s="122">
        <f>+SUMIF('LIBRO GIORNALE'!$C$3:$C$199,RIEPILOGO!A183,'LIBRO GIORNALE'!$F$3:$F$199)</f>
        <v>0</v>
      </c>
      <c r="E183" s="98"/>
      <c r="F183" s="118" t="str">
        <f t="shared" si="4"/>
        <v xml:space="preserve"> </v>
      </c>
      <c r="G183" s="114">
        <f t="shared" si="5"/>
        <v>0</v>
      </c>
    </row>
    <row r="184" spans="1:7" ht="15.75" customHeight="1" x14ac:dyDescent="0.25">
      <c r="A184" s="75" t="s">
        <v>161</v>
      </c>
      <c r="B184" s="125">
        <v>5202</v>
      </c>
      <c r="C184" s="118">
        <f>+SUMIF('LIBRO GIORNALE'!$C$3:$C$199,RIEPILOGO!A184,'LIBRO GIORNALE'!$E$3:$E$199)</f>
        <v>0</v>
      </c>
      <c r="D184" s="122">
        <f>+SUMIF('LIBRO GIORNALE'!$C$3:$C$199,RIEPILOGO!A184,'LIBRO GIORNALE'!$F$3:$F$199)</f>
        <v>0</v>
      </c>
      <c r="E184" s="98"/>
      <c r="F184" s="118" t="str">
        <f t="shared" si="4"/>
        <v xml:space="preserve"> </v>
      </c>
      <c r="G184" s="114">
        <f t="shared" si="5"/>
        <v>0</v>
      </c>
    </row>
    <row r="185" spans="1:7" ht="15.75" customHeight="1" x14ac:dyDescent="0.25">
      <c r="A185" s="75" t="s">
        <v>334</v>
      </c>
      <c r="B185" s="125">
        <v>1640</v>
      </c>
      <c r="C185" s="118">
        <f>+SUMIF('LIBRO GIORNALE'!$C$3:$C$199,RIEPILOGO!A185,'LIBRO GIORNALE'!$E$3:$E$199)</f>
        <v>0</v>
      </c>
      <c r="D185" s="122">
        <f>+SUMIF('LIBRO GIORNALE'!$C$3:$C$199,RIEPILOGO!A185,'LIBRO GIORNALE'!$F$3:$F$199)</f>
        <v>0</v>
      </c>
      <c r="E185" s="98"/>
      <c r="F185" s="118" t="str">
        <f t="shared" si="4"/>
        <v xml:space="preserve"> </v>
      </c>
      <c r="G185" s="114">
        <f t="shared" si="5"/>
        <v>0</v>
      </c>
    </row>
    <row r="186" spans="1:7" ht="15" x14ac:dyDescent="0.25">
      <c r="A186" s="75" t="s">
        <v>72</v>
      </c>
      <c r="B186" s="125" t="s">
        <v>8</v>
      </c>
      <c r="C186" s="118">
        <f>+SUMIF('LIBRO GIORNALE'!$C$3:$C$199,RIEPILOGO!A186,'LIBRO GIORNALE'!$E$3:$E$199)</f>
        <v>0</v>
      </c>
      <c r="D186" s="122">
        <f>+SUMIF('LIBRO GIORNALE'!$C$3:$C$199,RIEPILOGO!A186,'LIBRO GIORNALE'!$F$3:$F$199)</f>
        <v>0</v>
      </c>
      <c r="E186" s="98"/>
      <c r="F186" s="118" t="str">
        <f t="shared" si="4"/>
        <v xml:space="preserve"> </v>
      </c>
      <c r="G186" s="114">
        <f t="shared" si="5"/>
        <v>0</v>
      </c>
    </row>
    <row r="187" spans="1:7" ht="15.75" customHeight="1" x14ac:dyDescent="0.25">
      <c r="A187" s="75" t="s">
        <v>256</v>
      </c>
      <c r="B187" s="125">
        <v>2210</v>
      </c>
      <c r="C187" s="118">
        <f>+SUMIF('LIBRO GIORNALE'!$C$3:$C$199,RIEPILOGO!A187,'LIBRO GIORNALE'!$E$3:$E$199)</f>
        <v>0</v>
      </c>
      <c r="D187" s="122">
        <f>+SUMIF('LIBRO GIORNALE'!$C$3:$C$199,RIEPILOGO!A187,'LIBRO GIORNALE'!$F$3:$F$199)</f>
        <v>0</v>
      </c>
      <c r="E187" s="98"/>
      <c r="F187" s="118" t="str">
        <f t="shared" si="4"/>
        <v xml:space="preserve"> </v>
      </c>
      <c r="G187" s="114">
        <f t="shared" si="5"/>
        <v>0</v>
      </c>
    </row>
    <row r="188" spans="1:7" ht="15.75" customHeight="1" x14ac:dyDescent="0.25">
      <c r="A188" s="75" t="s">
        <v>173</v>
      </c>
      <c r="B188" s="125">
        <v>4213</v>
      </c>
      <c r="C188" s="118">
        <f>+SUMIF('LIBRO GIORNALE'!$C$3:$C$199,RIEPILOGO!A188,'LIBRO GIORNALE'!$E$3:$E$199)</f>
        <v>0</v>
      </c>
      <c r="D188" s="122">
        <f>+SUMIF('LIBRO GIORNALE'!$C$3:$C$199,RIEPILOGO!A188,'LIBRO GIORNALE'!$F$3:$F$199)</f>
        <v>0</v>
      </c>
      <c r="E188" s="98"/>
      <c r="F188" s="118" t="str">
        <f t="shared" si="4"/>
        <v xml:space="preserve"> </v>
      </c>
      <c r="G188" s="114">
        <f t="shared" si="5"/>
        <v>0</v>
      </c>
    </row>
    <row r="189" spans="1:7" ht="15.75" customHeight="1" x14ac:dyDescent="0.25">
      <c r="A189" s="75" t="s">
        <v>152</v>
      </c>
      <c r="B189" s="125" t="s">
        <v>66</v>
      </c>
      <c r="C189" s="118">
        <f>+SUMIF('LIBRO GIORNALE'!$C$3:$C$199,RIEPILOGO!A189,'LIBRO GIORNALE'!$E$3:$E$199)</f>
        <v>0</v>
      </c>
      <c r="D189" s="122">
        <f>+SUMIF('LIBRO GIORNALE'!$C$3:$C$199,RIEPILOGO!A189,'LIBRO GIORNALE'!$F$3:$F$199)</f>
        <v>0</v>
      </c>
      <c r="E189" s="98"/>
      <c r="F189" s="118" t="str">
        <f t="shared" si="4"/>
        <v xml:space="preserve"> </v>
      </c>
      <c r="G189" s="114">
        <f t="shared" si="5"/>
        <v>0</v>
      </c>
    </row>
    <row r="190" spans="1:7" ht="15.75" customHeight="1" x14ac:dyDescent="0.25">
      <c r="A190" s="75" t="s">
        <v>151</v>
      </c>
      <c r="B190" s="125">
        <v>1408</v>
      </c>
      <c r="C190" s="118">
        <f>+SUMIF('LIBRO GIORNALE'!$C$3:$C$199,RIEPILOGO!A190,'LIBRO GIORNALE'!$E$3:$E$199)</f>
        <v>0</v>
      </c>
      <c r="D190" s="122">
        <f>+SUMIF('LIBRO GIORNALE'!$C$3:$C$199,RIEPILOGO!A190,'LIBRO GIORNALE'!$F$3:$F$199)</f>
        <v>0</v>
      </c>
      <c r="E190" s="98"/>
      <c r="F190" s="118" t="str">
        <f t="shared" si="4"/>
        <v xml:space="preserve"> </v>
      </c>
      <c r="G190" s="114">
        <f t="shared" si="5"/>
        <v>0</v>
      </c>
    </row>
    <row r="191" spans="1:7" ht="15.75" customHeight="1" x14ac:dyDescent="0.25">
      <c r="A191" s="75" t="s">
        <v>211</v>
      </c>
      <c r="B191" s="125">
        <v>3321</v>
      </c>
      <c r="C191" s="118">
        <f>+SUMIF('LIBRO GIORNALE'!$C$3:$C$199,RIEPILOGO!A191,'LIBRO GIORNALE'!$E$3:$E$199)</f>
        <v>0</v>
      </c>
      <c r="D191" s="122">
        <f>+SUMIF('LIBRO GIORNALE'!$C$3:$C$199,RIEPILOGO!A191,'LIBRO GIORNALE'!$F$3:$F$199)</f>
        <v>0</v>
      </c>
      <c r="E191" s="98"/>
      <c r="F191" s="118" t="str">
        <f t="shared" si="4"/>
        <v xml:space="preserve"> </v>
      </c>
      <c r="G191" s="114">
        <f t="shared" si="5"/>
        <v>0</v>
      </c>
    </row>
    <row r="192" spans="1:7" ht="15.75" customHeight="1" x14ac:dyDescent="0.25">
      <c r="A192" s="75" t="s">
        <v>242</v>
      </c>
      <c r="B192" s="125">
        <v>3305</v>
      </c>
      <c r="C192" s="118">
        <f>+SUMIF('LIBRO GIORNALE'!$C$3:$C$199,RIEPILOGO!A192,'LIBRO GIORNALE'!$E$3:$E$199)</f>
        <v>0</v>
      </c>
      <c r="D192" s="122">
        <f>+SUMIF('LIBRO GIORNALE'!$C$3:$C$199,RIEPILOGO!A192,'LIBRO GIORNALE'!$F$3:$F$199)</f>
        <v>0</v>
      </c>
      <c r="E192" s="98"/>
      <c r="F192" s="118" t="str">
        <f t="shared" si="4"/>
        <v xml:space="preserve"> </v>
      </c>
      <c r="G192" s="114">
        <f t="shared" si="5"/>
        <v>0</v>
      </c>
    </row>
    <row r="193" spans="1:7" ht="15.75" customHeight="1" x14ac:dyDescent="0.25">
      <c r="A193" s="75" t="s">
        <v>237</v>
      </c>
      <c r="B193" s="125">
        <v>3310</v>
      </c>
      <c r="C193" s="118">
        <f>+SUMIF('LIBRO GIORNALE'!$C$3:$C$199,RIEPILOGO!A193,'LIBRO GIORNALE'!$E$3:$E$199)</f>
        <v>0</v>
      </c>
      <c r="D193" s="122">
        <f>+SUMIF('LIBRO GIORNALE'!$C$3:$C$199,RIEPILOGO!A193,'LIBRO GIORNALE'!$F$3:$F$199)</f>
        <v>0</v>
      </c>
      <c r="E193" s="98"/>
      <c r="F193" s="118" t="str">
        <f t="shared" si="4"/>
        <v xml:space="preserve"> </v>
      </c>
      <c r="G193" s="114">
        <f t="shared" si="5"/>
        <v>0</v>
      </c>
    </row>
    <row r="194" spans="1:7" ht="15.75" customHeight="1" x14ac:dyDescent="0.25">
      <c r="A194" s="75" t="s">
        <v>241</v>
      </c>
      <c r="B194" s="125">
        <v>3306</v>
      </c>
      <c r="C194" s="118">
        <f>+SUMIF('LIBRO GIORNALE'!$C$3:$C$199,RIEPILOGO!A194,'LIBRO GIORNALE'!$E$3:$E$199)</f>
        <v>0</v>
      </c>
      <c r="D194" s="122">
        <f>+SUMIF('LIBRO GIORNALE'!$C$3:$C$199,RIEPILOGO!A194,'LIBRO GIORNALE'!$F$3:$F$199)</f>
        <v>0</v>
      </c>
      <c r="E194" s="98"/>
      <c r="F194" s="118" t="str">
        <f t="shared" si="4"/>
        <v xml:space="preserve"> </v>
      </c>
      <c r="G194" s="114">
        <f t="shared" si="5"/>
        <v>0</v>
      </c>
    </row>
    <row r="195" spans="1:7" ht="15.75" customHeight="1" x14ac:dyDescent="0.25">
      <c r="A195" s="75" t="s">
        <v>240</v>
      </c>
      <c r="B195" s="125">
        <v>3307</v>
      </c>
      <c r="C195" s="118">
        <f>+SUMIF('LIBRO GIORNALE'!$C$3:$C$199,RIEPILOGO!A195,'LIBRO GIORNALE'!$E$3:$E$199)</f>
        <v>0</v>
      </c>
      <c r="D195" s="122">
        <f>+SUMIF('LIBRO GIORNALE'!$C$3:$C$199,RIEPILOGO!A195,'LIBRO GIORNALE'!$F$3:$F$199)</f>
        <v>0</v>
      </c>
      <c r="E195" s="98"/>
      <c r="F195" s="118" t="str">
        <f t="shared" si="4"/>
        <v xml:space="preserve"> </v>
      </c>
      <c r="G195" s="114">
        <f t="shared" si="5"/>
        <v>0</v>
      </c>
    </row>
    <row r="196" spans="1:7" ht="15.75" customHeight="1" x14ac:dyDescent="0.25">
      <c r="A196" s="75" t="s">
        <v>186</v>
      </c>
      <c r="B196" s="125">
        <v>3810</v>
      </c>
      <c r="C196" s="118">
        <f>+SUMIF('LIBRO GIORNALE'!$C$3:$C$199,RIEPILOGO!A196,'LIBRO GIORNALE'!$E$3:$E$199)</f>
        <v>0</v>
      </c>
      <c r="D196" s="122">
        <f>+SUMIF('LIBRO GIORNALE'!$C$3:$C$199,RIEPILOGO!A196,'LIBRO GIORNALE'!$F$3:$F$199)</f>
        <v>0</v>
      </c>
      <c r="E196" s="98"/>
      <c r="F196" s="118" t="str">
        <f t="shared" ref="F196:F211" si="6">+IF(C196&gt;D196,"DARE",IF(C196&lt;D196,"AVERE"," "))</f>
        <v xml:space="preserve"> </v>
      </c>
      <c r="G196" s="114">
        <f t="shared" ref="G196:G211" si="7">+ABS(C196-D196)</f>
        <v>0</v>
      </c>
    </row>
    <row r="197" spans="1:7" ht="15.75" customHeight="1" x14ac:dyDescent="0.25">
      <c r="A197" s="75" t="s">
        <v>187</v>
      </c>
      <c r="B197" s="125">
        <v>3805</v>
      </c>
      <c r="C197" s="118">
        <f>+SUMIF('LIBRO GIORNALE'!$C$3:$C$199,RIEPILOGO!A197,'LIBRO GIORNALE'!$E$3:$E$199)</f>
        <v>0</v>
      </c>
      <c r="D197" s="122">
        <f>+SUMIF('LIBRO GIORNALE'!$C$3:$C$199,RIEPILOGO!A197,'LIBRO GIORNALE'!$F$3:$F$199)</f>
        <v>0</v>
      </c>
      <c r="E197" s="98"/>
      <c r="F197" s="118" t="str">
        <f t="shared" si="6"/>
        <v xml:space="preserve"> </v>
      </c>
      <c r="G197" s="114">
        <f t="shared" si="7"/>
        <v>0</v>
      </c>
    </row>
    <row r="198" spans="1:7" ht="15.75" customHeight="1" x14ac:dyDescent="0.25">
      <c r="A198" s="75" t="s">
        <v>185</v>
      </c>
      <c r="B198" s="125">
        <v>3901</v>
      </c>
      <c r="C198" s="118">
        <f>+SUMIF('LIBRO GIORNALE'!$C$3:$C$199,RIEPILOGO!A198,'LIBRO GIORNALE'!$E$3:$E$199)</f>
        <v>0</v>
      </c>
      <c r="D198" s="122">
        <f>+SUMIF('LIBRO GIORNALE'!$C$3:$C$199,RIEPILOGO!A198,'LIBRO GIORNALE'!$F$3:$F$199)</f>
        <v>0</v>
      </c>
      <c r="E198" s="98"/>
      <c r="F198" s="118" t="str">
        <f t="shared" si="6"/>
        <v xml:space="preserve"> </v>
      </c>
      <c r="G198" s="114">
        <f t="shared" si="7"/>
        <v>0</v>
      </c>
    </row>
    <row r="199" spans="1:7" ht="15.75" customHeight="1" x14ac:dyDescent="0.25">
      <c r="A199" s="75" t="s">
        <v>190</v>
      </c>
      <c r="B199" s="125">
        <v>3802</v>
      </c>
      <c r="C199" s="118">
        <f>+SUMIF('LIBRO GIORNALE'!$C$3:$C$199,RIEPILOGO!A199,'LIBRO GIORNALE'!$E$3:$E$199)</f>
        <v>0</v>
      </c>
      <c r="D199" s="122">
        <f>+SUMIF('LIBRO GIORNALE'!$C$3:$C$199,RIEPILOGO!A199,'LIBRO GIORNALE'!$F$3:$F$199)</f>
        <v>0</v>
      </c>
      <c r="E199" s="98"/>
      <c r="F199" s="118" t="str">
        <f t="shared" si="6"/>
        <v xml:space="preserve"> </v>
      </c>
      <c r="G199" s="114">
        <f t="shared" si="7"/>
        <v>0</v>
      </c>
    </row>
    <row r="200" spans="1:7" ht="15.75" customHeight="1" x14ac:dyDescent="0.25">
      <c r="A200" s="75" t="s">
        <v>189</v>
      </c>
      <c r="B200" s="125">
        <v>3803</v>
      </c>
      <c r="C200" s="118">
        <f>+SUMIF('LIBRO GIORNALE'!$C$3:$C$199,RIEPILOGO!A200,'LIBRO GIORNALE'!$E$3:$E$199)</f>
        <v>0</v>
      </c>
      <c r="D200" s="122">
        <f>+SUMIF('LIBRO GIORNALE'!$C$3:$C$199,RIEPILOGO!A200,'LIBRO GIORNALE'!$F$3:$F$199)</f>
        <v>0</v>
      </c>
      <c r="E200" s="98"/>
      <c r="F200" s="118" t="str">
        <f t="shared" si="6"/>
        <v xml:space="preserve"> </v>
      </c>
      <c r="G200" s="114">
        <f t="shared" si="7"/>
        <v>0</v>
      </c>
    </row>
    <row r="201" spans="1:7" ht="15.75" customHeight="1" x14ac:dyDescent="0.25">
      <c r="A201" s="75" t="s">
        <v>188</v>
      </c>
      <c r="B201" s="125">
        <v>3804</v>
      </c>
      <c r="C201" s="118">
        <f>+SUMIF('LIBRO GIORNALE'!$C$3:$C$199,RIEPILOGO!A201,'LIBRO GIORNALE'!$E$3:$E$199)</f>
        <v>0</v>
      </c>
      <c r="D201" s="122">
        <f>+SUMIF('LIBRO GIORNALE'!$C$3:$C$199,RIEPILOGO!A201,'LIBRO GIORNALE'!$F$3:$F$199)</f>
        <v>0</v>
      </c>
      <c r="E201" s="98"/>
      <c r="F201" s="118" t="str">
        <f t="shared" si="6"/>
        <v xml:space="preserve"> </v>
      </c>
      <c r="G201" s="114">
        <f t="shared" si="7"/>
        <v>0</v>
      </c>
    </row>
    <row r="202" spans="1:7" ht="15.75" customHeight="1" x14ac:dyDescent="0.25">
      <c r="A202" s="75" t="s">
        <v>191</v>
      </c>
      <c r="B202" s="125">
        <v>3801</v>
      </c>
      <c r="C202" s="118">
        <f>+SUMIF('LIBRO GIORNALE'!$C$3:$C$199,RIEPILOGO!A202,'LIBRO GIORNALE'!$E$3:$E$199)</f>
        <v>0</v>
      </c>
      <c r="D202" s="122">
        <f>+SUMIF('LIBRO GIORNALE'!$C$3:$C$199,RIEPILOGO!A202,'LIBRO GIORNALE'!$F$3:$F$199)</f>
        <v>0</v>
      </c>
      <c r="E202" s="98"/>
      <c r="F202" s="118" t="str">
        <f t="shared" si="6"/>
        <v xml:space="preserve"> </v>
      </c>
      <c r="G202" s="114">
        <f t="shared" si="7"/>
        <v>0</v>
      </c>
    </row>
    <row r="203" spans="1:7" ht="15.75" customHeight="1" x14ac:dyDescent="0.25">
      <c r="A203" s="75" t="s">
        <v>180</v>
      </c>
      <c r="B203" s="125">
        <v>4201</v>
      </c>
      <c r="C203" s="118">
        <f>+SUMIF('LIBRO GIORNALE'!$C$3:$C$199,RIEPILOGO!A203,'LIBRO GIORNALE'!$E$3:$E$199)</f>
        <v>0</v>
      </c>
      <c r="D203" s="122">
        <f>+SUMIF('LIBRO GIORNALE'!$C$3:$C$199,RIEPILOGO!A203,'LIBRO GIORNALE'!$F$3:$F$199)</f>
        <v>0</v>
      </c>
      <c r="E203" s="98"/>
      <c r="F203" s="118" t="str">
        <f t="shared" si="6"/>
        <v xml:space="preserve"> </v>
      </c>
      <c r="G203" s="114">
        <f t="shared" si="7"/>
        <v>0</v>
      </c>
    </row>
    <row r="204" spans="1:7" ht="15.75" customHeight="1" x14ac:dyDescent="0.25">
      <c r="A204" s="75" t="s">
        <v>179</v>
      </c>
      <c r="B204" s="125">
        <v>4202</v>
      </c>
      <c r="C204" s="118">
        <f>+SUMIF('LIBRO GIORNALE'!$C$3:$C$199,RIEPILOGO!A204,'LIBRO GIORNALE'!$E$3:$E$199)</f>
        <v>0</v>
      </c>
      <c r="D204" s="122">
        <f>+SUMIF('LIBRO GIORNALE'!$C$3:$C$199,RIEPILOGO!A204,'LIBRO GIORNALE'!$F$3:$F$199)</f>
        <v>0</v>
      </c>
      <c r="E204" s="98"/>
      <c r="F204" s="118" t="str">
        <f t="shared" si="6"/>
        <v xml:space="preserve"> </v>
      </c>
      <c r="G204" s="114">
        <f t="shared" si="7"/>
        <v>0</v>
      </c>
    </row>
    <row r="205" spans="1:7" ht="15.75" customHeight="1" x14ac:dyDescent="0.25">
      <c r="A205" s="75" t="s">
        <v>80</v>
      </c>
      <c r="B205" s="125" t="s">
        <v>14</v>
      </c>
      <c r="C205" s="118">
        <f>+SUMIF('LIBRO GIORNALE'!$C$3:$C$199,RIEPILOGO!A205,'LIBRO GIORNALE'!$E$3:$E$199)</f>
        <v>0</v>
      </c>
      <c r="D205" s="122">
        <f>+SUMIF('LIBRO GIORNALE'!$C$3:$C$199,RIEPILOGO!A205,'LIBRO GIORNALE'!$F$3:$F$199)</f>
        <v>0</v>
      </c>
      <c r="E205" s="98"/>
      <c r="F205" s="118" t="str">
        <f t="shared" si="6"/>
        <v xml:space="preserve"> </v>
      </c>
      <c r="G205" s="114">
        <f t="shared" si="7"/>
        <v>0</v>
      </c>
    </row>
    <row r="206" spans="1:7" ht="15.75" customHeight="1" x14ac:dyDescent="0.25">
      <c r="A206" s="75" t="s">
        <v>233</v>
      </c>
      <c r="B206" s="125">
        <v>3301</v>
      </c>
      <c r="C206" s="118">
        <f>+SUMIF('LIBRO GIORNALE'!$C$3:$C$199,RIEPILOGO!A206,'LIBRO GIORNALE'!$E$3:$E$199)</f>
        <v>0</v>
      </c>
      <c r="D206" s="122">
        <f>+SUMIF('LIBRO GIORNALE'!$C$3:$C$199,RIEPILOGO!A206,'LIBRO GIORNALE'!$F$3:$F$199)</f>
        <v>0</v>
      </c>
      <c r="E206" s="98"/>
      <c r="F206" s="118" t="str">
        <f t="shared" si="6"/>
        <v xml:space="preserve"> </v>
      </c>
      <c r="G206" s="114">
        <f t="shared" si="7"/>
        <v>0</v>
      </c>
    </row>
    <row r="207" spans="1:7" ht="15.75" customHeight="1" x14ac:dyDescent="0.25">
      <c r="A207" s="75" t="s">
        <v>234</v>
      </c>
      <c r="B207" s="125">
        <v>3302</v>
      </c>
      <c r="C207" s="118">
        <f>+SUMIF('LIBRO GIORNALE'!$C$3:$C$199,RIEPILOGO!A207,'LIBRO GIORNALE'!$E$3:$E$199)</f>
        <v>0</v>
      </c>
      <c r="D207" s="122">
        <f>+SUMIF('LIBRO GIORNALE'!$C$3:$C$199,RIEPILOGO!A207,'LIBRO GIORNALE'!$F$3:$F$199)</f>
        <v>0</v>
      </c>
      <c r="E207" s="98"/>
      <c r="F207" s="118" t="str">
        <f t="shared" si="6"/>
        <v xml:space="preserve"> </v>
      </c>
      <c r="G207" s="114">
        <f t="shared" si="7"/>
        <v>0</v>
      </c>
    </row>
    <row r="208" spans="1:7" ht="15.75" customHeight="1" x14ac:dyDescent="0.25">
      <c r="A208" s="75" t="s">
        <v>205</v>
      </c>
      <c r="B208" s="125">
        <v>3503</v>
      </c>
      <c r="C208" s="118">
        <f>+SUMIF('LIBRO GIORNALE'!$C$3:$C$199,RIEPILOGO!A208,'LIBRO GIORNALE'!$E$3:$E$199)</f>
        <v>0</v>
      </c>
      <c r="D208" s="122">
        <f>+SUMIF('LIBRO GIORNALE'!$C$3:$C$199,RIEPILOGO!A208,'LIBRO GIORNALE'!$F$3:$F$199)</f>
        <v>0</v>
      </c>
      <c r="E208" s="98"/>
      <c r="F208" s="118" t="str">
        <f t="shared" si="6"/>
        <v xml:space="preserve"> </v>
      </c>
      <c r="G208" s="114">
        <f t="shared" si="7"/>
        <v>0</v>
      </c>
    </row>
    <row r="209" spans="1:7" ht="15.75" customHeight="1" x14ac:dyDescent="0.25">
      <c r="A209" s="75" t="s">
        <v>138</v>
      </c>
      <c r="B209" s="125">
        <v>1102</v>
      </c>
      <c r="C209" s="118">
        <f>+SUMIF('LIBRO GIORNALE'!$C$3:$C$199,RIEPILOGO!A209,'LIBRO GIORNALE'!$E$3:$E$199)</f>
        <v>0</v>
      </c>
      <c r="D209" s="122">
        <f>+SUMIF('LIBRO GIORNALE'!$C$3:$C$199,RIEPILOGO!A209,'LIBRO GIORNALE'!$F$3:$F$199)</f>
        <v>0</v>
      </c>
      <c r="E209" s="98"/>
      <c r="F209" s="118" t="str">
        <f t="shared" si="6"/>
        <v xml:space="preserve"> </v>
      </c>
      <c r="G209" s="114">
        <f t="shared" si="7"/>
        <v>0</v>
      </c>
    </row>
    <row r="210" spans="1:7" ht="15.75" customHeight="1" x14ac:dyDescent="0.25">
      <c r="A210" s="75" t="s">
        <v>135</v>
      </c>
      <c r="B210" s="125" t="s">
        <v>65</v>
      </c>
      <c r="C210" s="118">
        <f>+SUMIF('LIBRO GIORNALE'!$C$3:$C$199,RIEPILOGO!A210,'LIBRO GIORNALE'!$E$3:$E$199)</f>
        <v>0</v>
      </c>
      <c r="D210" s="122">
        <f>+SUMIF('LIBRO GIORNALE'!$C$3:$C$199,RIEPILOGO!A210,'LIBRO GIORNALE'!$F$3:$F$199)</f>
        <v>0</v>
      </c>
      <c r="E210" s="98"/>
      <c r="F210" s="118" t="str">
        <f t="shared" si="6"/>
        <v xml:space="preserve"> </v>
      </c>
      <c r="G210" s="114">
        <f t="shared" si="7"/>
        <v>0</v>
      </c>
    </row>
    <row r="211" spans="1:7" ht="30.75" thickBot="1" x14ac:dyDescent="0.3">
      <c r="A211" s="116" t="s">
        <v>288</v>
      </c>
      <c r="B211" s="126">
        <v>3220</v>
      </c>
      <c r="C211" s="119">
        <f>+SUMIF('LIBRO GIORNALE'!$C$3:$C$199,RIEPILOGO!A211,'LIBRO GIORNALE'!$E$3:$E$199)</f>
        <v>0</v>
      </c>
      <c r="D211" s="123">
        <f>+SUMIF('LIBRO GIORNALE'!$C$3:$C$199,RIEPILOGO!A211,'LIBRO GIORNALE'!$F$3:$F$199)</f>
        <v>0</v>
      </c>
      <c r="E211" s="112"/>
      <c r="F211" s="119" t="str">
        <f t="shared" si="6"/>
        <v xml:space="preserve"> </v>
      </c>
      <c r="G211" s="117">
        <f t="shared" si="7"/>
        <v>0</v>
      </c>
    </row>
  </sheetData>
  <sortState ref="A2:B206">
    <sortCondition ref="A2:A206"/>
  </sortState>
  <dataConsolidate/>
  <mergeCells count="3">
    <mergeCell ref="F2:G2"/>
    <mergeCell ref="C1:G1"/>
    <mergeCell ref="A1:B1"/>
  </mergeCells>
  <conditionalFormatting sqref="C3:G211">
    <cfRule type="cellIs" dxfId="7" priority="5" operator="equal">
      <formula>0</formula>
    </cfRule>
  </conditionalFormatting>
  <conditionalFormatting sqref="F2:F1048576">
    <cfRule type="cellIs" dxfId="6" priority="3" operator="equal">
      <formula>"avere"</formula>
    </cfRule>
    <cfRule type="cellIs" dxfId="5" priority="4" operator="equal">
      <formula>"dare"</formula>
    </cfRule>
  </conditionalFormatting>
  <conditionalFormatting sqref="G3:G211">
    <cfRule type="expression" dxfId="4" priority="1">
      <formula>D3&gt;C3</formula>
    </cfRule>
    <cfRule type="expression" dxfId="3" priority="2">
      <formula>C3&gt;D3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S208"/>
  <sheetViews>
    <sheetView tabSelected="1" zoomScaleNormal="100" workbookViewId="0">
      <pane ySplit="2" topLeftCell="A3" activePane="bottomLeft" state="frozen"/>
      <selection pane="bottomLeft" activeCell="M128" sqref="M128"/>
    </sheetView>
  </sheetViews>
  <sheetFormatPr defaultRowHeight="15" x14ac:dyDescent="0.25"/>
  <cols>
    <col min="1" max="1" width="9.140625" style="31"/>
    <col min="2" max="2" width="9.140625" style="35"/>
    <col min="3" max="3" width="45.7109375" style="14" bestFit="1" customWidth="1"/>
    <col min="4" max="4" width="45.5703125" style="14" bestFit="1" customWidth="1"/>
    <col min="5" max="6" width="14.28515625" style="32" customWidth="1"/>
    <col min="7" max="7" width="9.140625" style="40"/>
    <col min="8" max="8" width="2.85546875" style="14" customWidth="1"/>
    <col min="9" max="9" width="14.28515625" style="14" bestFit="1" customWidth="1"/>
    <col min="10" max="10" width="9.140625" style="14"/>
    <col min="11" max="11" width="18" style="14" bestFit="1" customWidth="1"/>
    <col min="12" max="12" width="9.140625" style="14"/>
    <col min="13" max="13" width="18" style="14" customWidth="1"/>
    <col min="14" max="14" width="13.28515625" style="14" bestFit="1" customWidth="1"/>
    <col min="15" max="17" width="9.140625" style="14"/>
    <col min="18" max="19" width="11.28515625" style="30" customWidth="1"/>
    <col min="20" max="16384" width="9.140625" style="14"/>
  </cols>
  <sheetData>
    <row r="1" spans="1:19" ht="27" thickBot="1" x14ac:dyDescent="0.45">
      <c r="A1" s="251" t="s">
        <v>290</v>
      </c>
      <c r="B1" s="252"/>
      <c r="C1" s="252"/>
      <c r="D1" s="253">
        <v>2019</v>
      </c>
      <c r="E1" s="253"/>
      <c r="F1" s="254"/>
    </row>
    <row r="2" spans="1:19" s="13" customFormat="1" ht="18.75" x14ac:dyDescent="0.3">
      <c r="A2" s="129" t="s">
        <v>0</v>
      </c>
      <c r="B2" s="130" t="s">
        <v>1</v>
      </c>
      <c r="C2" s="131" t="s">
        <v>282</v>
      </c>
      <c r="D2" s="131" t="s">
        <v>3</v>
      </c>
      <c r="E2" s="132" t="s">
        <v>4</v>
      </c>
      <c r="F2" s="133" t="s">
        <v>5</v>
      </c>
      <c r="G2" s="41"/>
      <c r="R2" s="28"/>
      <c r="S2" s="28"/>
    </row>
    <row r="3" spans="1:19" x14ac:dyDescent="0.25">
      <c r="A3" s="102">
        <v>43830</v>
      </c>
      <c r="B3" s="137">
        <f>+RIEPILOGO!B56</f>
        <v>9001</v>
      </c>
      <c r="C3" s="101" t="str">
        <f>+RIEPILOGO!A56</f>
        <v>Conto economico generale</v>
      </c>
      <c r="D3" s="101" t="s">
        <v>283</v>
      </c>
      <c r="E3" s="100">
        <f>SUM(F5:F73)</f>
        <v>0</v>
      </c>
      <c r="F3" s="100"/>
    </row>
    <row r="4" spans="1:19" x14ac:dyDescent="0.25">
      <c r="A4" s="56">
        <v>43830</v>
      </c>
      <c r="B4" s="57">
        <f>+RIEPILOGO!B4</f>
        <v>2110</v>
      </c>
      <c r="C4" s="59" t="str">
        <f>+RIEPILOGO!A4</f>
        <v>Abbuoni e ribassi passivi</v>
      </c>
      <c r="D4" s="59" t="s">
        <v>285</v>
      </c>
      <c r="E4" s="59"/>
      <c r="F4" s="136">
        <f>-S4+R4</f>
        <v>0</v>
      </c>
      <c r="G4" s="40" t="str">
        <f>+IF(F4&lt;0,"Il valore non dovrebbe essere negativo!!!!"," ")</f>
        <v xml:space="preserve"> </v>
      </c>
      <c r="R4" s="39">
        <f>+RIEPILOGO!C4</f>
        <v>0</v>
      </c>
      <c r="S4" s="39">
        <f>+RIEPILOGO!D4</f>
        <v>0</v>
      </c>
    </row>
    <row r="5" spans="1:19" x14ac:dyDescent="0.25">
      <c r="A5" s="56">
        <v>43830</v>
      </c>
      <c r="B5" s="57">
        <f>+RIEPILOGO!B5</f>
        <v>4105</v>
      </c>
      <c r="C5" s="59" t="str">
        <f>+RIEPILOGO!A5</f>
        <v>Accantonamento per oneri diversi</v>
      </c>
      <c r="D5" s="59" t="s">
        <v>285</v>
      </c>
      <c r="E5" s="59"/>
      <c r="F5" s="136">
        <f t="shared" ref="F5:F67" si="0">+R5-S5</f>
        <v>0</v>
      </c>
      <c r="G5" s="40" t="str">
        <f t="shared" ref="G5:G67" si="1">+IF(F5&lt;0,"Il valore non dovrebbe essere negativo!!!!"," ")</f>
        <v xml:space="preserve"> </v>
      </c>
      <c r="R5" s="39">
        <f>+RIEPILOGO!C5</f>
        <v>0</v>
      </c>
      <c r="S5" s="39">
        <f>+RIEPILOGO!D5</f>
        <v>0</v>
      </c>
    </row>
    <row r="6" spans="1:19" x14ac:dyDescent="0.25">
      <c r="A6" s="56">
        <v>43830</v>
      </c>
      <c r="B6" s="57">
        <f>+RIEPILOGO!B6</f>
        <v>4102</v>
      </c>
      <c r="C6" s="59" t="str">
        <f>+RIEPILOGO!A6</f>
        <v>Accantonamento per operazioni a premio</v>
      </c>
      <c r="D6" s="59" t="s">
        <v>285</v>
      </c>
      <c r="E6" s="59"/>
      <c r="F6" s="136">
        <f t="shared" si="0"/>
        <v>0</v>
      </c>
      <c r="G6" s="40" t="str">
        <f t="shared" si="1"/>
        <v xml:space="preserve"> </v>
      </c>
      <c r="R6" s="39">
        <f>+RIEPILOGO!C6</f>
        <v>0</v>
      </c>
      <c r="S6" s="39">
        <f>+RIEPILOGO!D6</f>
        <v>0</v>
      </c>
    </row>
    <row r="7" spans="1:19" x14ac:dyDescent="0.25">
      <c r="A7" s="56">
        <v>43830</v>
      </c>
      <c r="B7" s="57">
        <f>+RIEPILOGO!B7</f>
        <v>4002</v>
      </c>
      <c r="C7" s="59" t="str">
        <f>+RIEPILOGO!A7</f>
        <v>Accantonamento per responsabilità civile</v>
      </c>
      <c r="D7" s="59" t="s">
        <v>285</v>
      </c>
      <c r="E7" s="59"/>
      <c r="F7" s="136">
        <f t="shared" si="0"/>
        <v>0</v>
      </c>
      <c r="G7" s="40" t="str">
        <f t="shared" si="1"/>
        <v xml:space="preserve"> </v>
      </c>
      <c r="R7" s="39">
        <f>+RIEPILOGO!C7</f>
        <v>0</v>
      </c>
      <c r="S7" s="39">
        <f>+RIEPILOGO!D7</f>
        <v>0</v>
      </c>
    </row>
    <row r="8" spans="1:19" x14ac:dyDescent="0.25">
      <c r="A8" s="56">
        <v>43830</v>
      </c>
      <c r="B8" s="57">
        <f>+RIEPILOGO!B8</f>
        <v>4001</v>
      </c>
      <c r="C8" s="59" t="str">
        <f>+RIEPILOGO!A8</f>
        <v>Accantonamento per rischi fiscali</v>
      </c>
      <c r="D8" s="59" t="s">
        <v>285</v>
      </c>
      <c r="E8" s="59"/>
      <c r="F8" s="136">
        <f t="shared" si="0"/>
        <v>0</v>
      </c>
      <c r="G8" s="40" t="str">
        <f t="shared" si="1"/>
        <v xml:space="preserve"> </v>
      </c>
      <c r="R8" s="39">
        <f>+RIEPILOGO!C8</f>
        <v>0</v>
      </c>
      <c r="S8" s="39">
        <f>+RIEPILOGO!D8</f>
        <v>0</v>
      </c>
    </row>
    <row r="9" spans="1:19" x14ac:dyDescent="0.25">
      <c r="A9" s="56">
        <v>43830</v>
      </c>
      <c r="B9" s="57">
        <f>+RIEPILOGO!B9</f>
        <v>4220</v>
      </c>
      <c r="C9" s="59" t="str">
        <f>+RIEPILOGO!A9</f>
        <v>Altri costi di gestione</v>
      </c>
      <c r="D9" s="59" t="s">
        <v>285</v>
      </c>
      <c r="E9" s="59"/>
      <c r="F9" s="136">
        <f t="shared" si="0"/>
        <v>0</v>
      </c>
      <c r="G9" s="40" t="str">
        <f t="shared" si="1"/>
        <v xml:space="preserve"> </v>
      </c>
      <c r="R9" s="39">
        <f>+RIEPILOGO!C9</f>
        <v>0</v>
      </c>
      <c r="S9" s="39">
        <f>+RIEPILOGO!D9</f>
        <v>0</v>
      </c>
    </row>
    <row r="10" spans="1:19" x14ac:dyDescent="0.25">
      <c r="A10" s="56">
        <v>43830</v>
      </c>
      <c r="B10" s="57">
        <f>+RIEPILOGO!B10</f>
        <v>3510</v>
      </c>
      <c r="C10" s="59" t="str">
        <f>+RIEPILOGO!A10</f>
        <v>Altri costi di personale</v>
      </c>
      <c r="D10" s="59" t="s">
        <v>285</v>
      </c>
      <c r="E10" s="59"/>
      <c r="F10" s="136">
        <f t="shared" si="0"/>
        <v>0</v>
      </c>
      <c r="G10" s="40" t="str">
        <f t="shared" si="1"/>
        <v xml:space="preserve"> </v>
      </c>
      <c r="R10" s="39">
        <f>+RIEPILOGO!C10</f>
        <v>0</v>
      </c>
      <c r="S10" s="39">
        <f>+RIEPILOGO!D10</f>
        <v>0</v>
      </c>
    </row>
    <row r="11" spans="1:19" x14ac:dyDescent="0.25">
      <c r="A11" s="56">
        <v>43830</v>
      </c>
      <c r="B11" s="57">
        <f>+RIEPILOGO!B11</f>
        <v>3705</v>
      </c>
      <c r="C11" s="59" t="str">
        <f>+RIEPILOGO!A11</f>
        <v>Ammortamento attrezzature</v>
      </c>
      <c r="D11" s="59" t="s">
        <v>285</v>
      </c>
      <c r="E11" s="59"/>
      <c r="F11" s="136">
        <f t="shared" si="0"/>
        <v>0</v>
      </c>
      <c r="G11" s="40" t="str">
        <f t="shared" si="1"/>
        <v xml:space="preserve"> </v>
      </c>
      <c r="R11" s="39">
        <f>+RIEPILOGO!C11</f>
        <v>0</v>
      </c>
      <c r="S11" s="39">
        <f>+RIEPILOGO!D11</f>
        <v>0</v>
      </c>
    </row>
    <row r="12" spans="1:19" x14ac:dyDescent="0.25">
      <c r="A12" s="56">
        <v>43830</v>
      </c>
      <c r="B12" s="57">
        <f>+RIEPILOGO!B12</f>
        <v>3708</v>
      </c>
      <c r="C12" s="59" t="str">
        <f>+RIEPILOGO!A12</f>
        <v>Ammortamento automezzi</v>
      </c>
      <c r="D12" s="59" t="s">
        <v>285</v>
      </c>
      <c r="E12" s="59"/>
      <c r="F12" s="136">
        <f t="shared" si="0"/>
        <v>0</v>
      </c>
      <c r="G12" s="40" t="str">
        <f t="shared" si="1"/>
        <v xml:space="preserve"> </v>
      </c>
      <c r="R12" s="39">
        <f>+RIEPILOGO!C12</f>
        <v>0</v>
      </c>
      <c r="S12" s="39">
        <f>+RIEPILOGO!D12</f>
        <v>0</v>
      </c>
    </row>
    <row r="13" spans="1:19" x14ac:dyDescent="0.25">
      <c r="A13" s="56">
        <v>43830</v>
      </c>
      <c r="B13" s="57">
        <f>+RIEPILOGO!B13</f>
        <v>3609</v>
      </c>
      <c r="C13" s="59" t="str">
        <f>+RIEPILOGO!A13</f>
        <v>Ammortamento avviamento</v>
      </c>
      <c r="D13" s="59" t="s">
        <v>285</v>
      </c>
      <c r="E13" s="59"/>
      <c r="F13" s="136">
        <f t="shared" si="0"/>
        <v>0</v>
      </c>
      <c r="G13" s="40" t="str">
        <f t="shared" si="1"/>
        <v xml:space="preserve"> </v>
      </c>
      <c r="R13" s="39">
        <f>+RIEPILOGO!C13</f>
        <v>0</v>
      </c>
      <c r="S13" s="39">
        <f>+RIEPILOGO!D13</f>
        <v>0</v>
      </c>
    </row>
    <row r="14" spans="1:19" x14ac:dyDescent="0.25">
      <c r="A14" s="56">
        <v>43830</v>
      </c>
      <c r="B14" s="57">
        <f>+RIEPILOGO!B14</f>
        <v>3602</v>
      </c>
      <c r="C14" s="59" t="str">
        <f>+RIEPILOGO!A14</f>
        <v>Ammortamento costi di ampliamento</v>
      </c>
      <c r="D14" s="59" t="s">
        <v>285</v>
      </c>
      <c r="E14" s="59"/>
      <c r="F14" s="136">
        <f t="shared" si="0"/>
        <v>0</v>
      </c>
      <c r="G14" s="40" t="str">
        <f t="shared" si="1"/>
        <v xml:space="preserve"> </v>
      </c>
      <c r="R14" s="39">
        <f>+RIEPILOGO!C14</f>
        <v>0</v>
      </c>
      <c r="S14" s="39">
        <f>+RIEPILOGO!D14</f>
        <v>0</v>
      </c>
    </row>
    <row r="15" spans="1:19" x14ac:dyDescent="0.25">
      <c r="A15" s="56">
        <v>43830</v>
      </c>
      <c r="B15" s="57">
        <f>+RIEPILOGO!B15</f>
        <v>3601</v>
      </c>
      <c r="C15" s="59" t="str">
        <f>+RIEPILOGO!A15</f>
        <v>Ammortamento costi di impianto</v>
      </c>
      <c r="D15" s="59" t="s">
        <v>285</v>
      </c>
      <c r="E15" s="59"/>
      <c r="F15" s="136">
        <f t="shared" si="0"/>
        <v>0</v>
      </c>
      <c r="G15" s="40" t="str">
        <f t="shared" si="1"/>
        <v xml:space="preserve"> </v>
      </c>
      <c r="R15" s="39">
        <f>+RIEPILOGO!C15</f>
        <v>0</v>
      </c>
      <c r="S15" s="39">
        <f>+RIEPILOGO!D15</f>
        <v>0</v>
      </c>
    </row>
    <row r="16" spans="1:19" x14ac:dyDescent="0.25">
      <c r="A16" s="56">
        <v>43830</v>
      </c>
      <c r="B16" s="57">
        <f>+RIEPILOGO!B16</f>
        <v>3702</v>
      </c>
      <c r="C16" s="59" t="str">
        <f>+RIEPILOGO!A16</f>
        <v>Ammortamento fabbricati</v>
      </c>
      <c r="D16" s="59" t="s">
        <v>285</v>
      </c>
      <c r="E16" s="59"/>
      <c r="F16" s="136">
        <f t="shared" si="0"/>
        <v>0</v>
      </c>
      <c r="G16" s="40" t="str">
        <f t="shared" si="1"/>
        <v xml:space="preserve"> </v>
      </c>
      <c r="R16" s="39">
        <f>+RIEPILOGO!C16</f>
        <v>0</v>
      </c>
      <c r="S16" s="39">
        <f>+RIEPILOGO!D16</f>
        <v>0</v>
      </c>
    </row>
    <row r="17" spans="1:19" x14ac:dyDescent="0.25">
      <c r="A17" s="56">
        <v>43830</v>
      </c>
      <c r="B17" s="57">
        <f>+RIEPILOGO!B17</f>
        <v>3709</v>
      </c>
      <c r="C17" s="59" t="str">
        <f>+RIEPILOGO!A17</f>
        <v>Ammortamento imballaggi</v>
      </c>
      <c r="D17" s="59" t="s">
        <v>285</v>
      </c>
      <c r="E17" s="59"/>
      <c r="F17" s="136">
        <f t="shared" si="0"/>
        <v>0</v>
      </c>
      <c r="G17" s="40" t="str">
        <f t="shared" si="1"/>
        <v xml:space="preserve"> </v>
      </c>
      <c r="R17" s="39">
        <f>+RIEPILOGO!C17</f>
        <v>0</v>
      </c>
      <c r="S17" s="39">
        <f>+RIEPILOGO!D17</f>
        <v>0</v>
      </c>
    </row>
    <row r="18" spans="1:19" x14ac:dyDescent="0.25">
      <c r="A18" s="56">
        <v>43830</v>
      </c>
      <c r="B18" s="57">
        <f>+RIEPILOGO!B18</f>
        <v>3703</v>
      </c>
      <c r="C18" s="59" t="str">
        <f>+RIEPILOGO!A18</f>
        <v>Ammortamento impianti</v>
      </c>
      <c r="D18" s="59" t="s">
        <v>285</v>
      </c>
      <c r="E18" s="59"/>
      <c r="F18" s="136">
        <f t="shared" si="0"/>
        <v>0</v>
      </c>
      <c r="G18" s="40" t="str">
        <f t="shared" si="1"/>
        <v xml:space="preserve"> </v>
      </c>
      <c r="R18" s="39">
        <f>+RIEPILOGO!C18</f>
        <v>0</v>
      </c>
      <c r="S18" s="39">
        <f>+RIEPILOGO!D18</f>
        <v>0</v>
      </c>
    </row>
    <row r="19" spans="1:19" x14ac:dyDescent="0.25">
      <c r="A19" s="56">
        <v>43830</v>
      </c>
      <c r="B19" s="57">
        <f>+RIEPILOGO!B19</f>
        <v>3704</v>
      </c>
      <c r="C19" s="59" t="str">
        <f>+RIEPILOGO!A19</f>
        <v>Ammortamento macchinari</v>
      </c>
      <c r="D19" s="59" t="s">
        <v>285</v>
      </c>
      <c r="E19" s="59"/>
      <c r="F19" s="136">
        <f t="shared" si="0"/>
        <v>0</v>
      </c>
      <c r="G19" s="40" t="str">
        <f t="shared" si="1"/>
        <v xml:space="preserve"> </v>
      </c>
      <c r="R19" s="39">
        <f>+RIEPILOGO!C19</f>
        <v>0</v>
      </c>
      <c r="S19" s="39">
        <f>+RIEPILOGO!D19</f>
        <v>0</v>
      </c>
    </row>
    <row r="20" spans="1:19" x14ac:dyDescent="0.25">
      <c r="A20" s="56">
        <v>43830</v>
      </c>
      <c r="B20" s="57">
        <f>+RIEPILOGO!B20</f>
        <v>3707</v>
      </c>
      <c r="C20" s="59" t="str">
        <f>+RIEPILOGO!A20</f>
        <v>Ammortamento macchine d’ufficio</v>
      </c>
      <c r="D20" s="59" t="s">
        <v>285</v>
      </c>
      <c r="E20" s="59"/>
      <c r="F20" s="136">
        <f t="shared" si="0"/>
        <v>0</v>
      </c>
      <c r="G20" s="40" t="str">
        <f t="shared" si="1"/>
        <v xml:space="preserve"> </v>
      </c>
      <c r="R20" s="39">
        <f>+RIEPILOGO!C20</f>
        <v>0</v>
      </c>
      <c r="S20" s="39">
        <f>+RIEPILOGO!D20</f>
        <v>0</v>
      </c>
    </row>
    <row r="21" spans="1:19" x14ac:dyDescent="0.25">
      <c r="A21" s="56">
        <v>43830</v>
      </c>
      <c r="B21" s="57">
        <f>+RIEPILOGO!B21</f>
        <v>3706</v>
      </c>
      <c r="C21" s="59" t="str">
        <f>+RIEPILOGO!A21</f>
        <v>Ammortamento mobili</v>
      </c>
      <c r="D21" s="59" t="s">
        <v>285</v>
      </c>
      <c r="E21" s="59"/>
      <c r="F21" s="136">
        <f t="shared" si="0"/>
        <v>0</v>
      </c>
      <c r="G21" s="40" t="str">
        <f t="shared" si="1"/>
        <v xml:space="preserve"> </v>
      </c>
      <c r="R21" s="39">
        <f>+RIEPILOGO!C21</f>
        <v>0</v>
      </c>
      <c r="S21" s="39">
        <f>+RIEPILOGO!D21</f>
        <v>0</v>
      </c>
    </row>
    <row r="22" spans="1:19" x14ac:dyDescent="0.25">
      <c r="A22" s="56">
        <v>43830</v>
      </c>
      <c r="B22" s="57">
        <f>+RIEPILOGO!B22</f>
        <v>3608</v>
      </c>
      <c r="C22" s="59" t="str">
        <f>+RIEPILOGO!A22</f>
        <v>Ammortamento software</v>
      </c>
      <c r="D22" s="59" t="s">
        <v>285</v>
      </c>
      <c r="E22" s="59"/>
      <c r="F22" s="136">
        <f t="shared" si="0"/>
        <v>0</v>
      </c>
      <c r="G22" s="40" t="str">
        <f t="shared" si="1"/>
        <v xml:space="preserve"> </v>
      </c>
      <c r="R22" s="39">
        <f>+RIEPILOGO!C22</f>
        <v>0</v>
      </c>
      <c r="S22" s="39">
        <f>+RIEPILOGO!D22</f>
        <v>0</v>
      </c>
    </row>
    <row r="23" spans="1:19" x14ac:dyDescent="0.25">
      <c r="A23" s="56">
        <v>43830</v>
      </c>
      <c r="B23" s="57">
        <f>+RIEPILOGO!B29</f>
        <v>4221</v>
      </c>
      <c r="C23" s="59" t="str">
        <f>+RIEPILOGO!A29</f>
        <v>Arrotondamenti passivi</v>
      </c>
      <c r="D23" s="59" t="s">
        <v>285</v>
      </c>
      <c r="E23" s="59"/>
      <c r="F23" s="136">
        <f t="shared" si="0"/>
        <v>0</v>
      </c>
      <c r="G23" s="40" t="str">
        <f t="shared" si="1"/>
        <v xml:space="preserve"> </v>
      </c>
      <c r="R23" s="39">
        <f>+RIEPILOGO!C29</f>
        <v>0</v>
      </c>
      <c r="S23" s="39">
        <f>+RIEPILOGO!D29</f>
        <v>0</v>
      </c>
    </row>
    <row r="24" spans="1:19" x14ac:dyDescent="0.25">
      <c r="A24" s="56">
        <v>43830</v>
      </c>
      <c r="B24" s="57">
        <f>+RIEPILOGO!B47</f>
        <v>3402</v>
      </c>
      <c r="C24" s="59" t="str">
        <f>+RIEPILOGO!A47</f>
        <v>Canoni di leasing</v>
      </c>
      <c r="D24" s="59" t="s">
        <v>285</v>
      </c>
      <c r="E24" s="59"/>
      <c r="F24" s="136">
        <f t="shared" si="0"/>
        <v>0</v>
      </c>
      <c r="G24" s="40" t="str">
        <f t="shared" si="1"/>
        <v xml:space="preserve"> </v>
      </c>
      <c r="R24" s="39">
        <f>+RIEPILOGO!C47</f>
        <v>0</v>
      </c>
      <c r="S24" s="39">
        <f>+RIEPILOGO!D47</f>
        <v>0</v>
      </c>
    </row>
    <row r="25" spans="1:19" x14ac:dyDescent="0.25">
      <c r="A25" s="56">
        <v>43830</v>
      </c>
      <c r="B25" s="57">
        <f>+RIEPILOGO!B54</f>
        <v>3320</v>
      </c>
      <c r="C25" s="59" t="str">
        <f>+RIEPILOGO!A54</f>
        <v>Commissioni d’incasso</v>
      </c>
      <c r="D25" s="59" t="s">
        <v>285</v>
      </c>
      <c r="E25" s="59"/>
      <c r="F25" s="136">
        <f t="shared" si="0"/>
        <v>0</v>
      </c>
      <c r="G25" s="40" t="str">
        <f t="shared" si="1"/>
        <v xml:space="preserve"> </v>
      </c>
      <c r="R25" s="39">
        <f>+RIEPILOGO!C54</f>
        <v>0</v>
      </c>
      <c r="S25" s="39">
        <f>+RIEPILOGO!D54</f>
        <v>0</v>
      </c>
    </row>
    <row r="26" spans="1:19" x14ac:dyDescent="0.25">
      <c r="A26" s="56">
        <v>43830</v>
      </c>
      <c r="B26" s="57">
        <f>+RIEPILOGO!B55</f>
        <v>3308</v>
      </c>
      <c r="C26" s="59" t="str">
        <f>+RIEPILOGO!A55</f>
        <v>Consulenze</v>
      </c>
      <c r="D26" s="59" t="s">
        <v>285</v>
      </c>
      <c r="E26" s="59"/>
      <c r="F26" s="136">
        <f t="shared" si="0"/>
        <v>0</v>
      </c>
      <c r="G26" s="40" t="str">
        <f t="shared" si="1"/>
        <v xml:space="preserve"> </v>
      </c>
      <c r="R26" s="39">
        <f>+RIEPILOGO!C55</f>
        <v>0</v>
      </c>
      <c r="S26" s="39">
        <f>+RIEPILOGO!D55</f>
        <v>0</v>
      </c>
    </row>
    <row r="27" spans="1:19" x14ac:dyDescent="0.25">
      <c r="A27" s="56">
        <v>43830</v>
      </c>
      <c r="B27" s="57">
        <f>+RIEPILOGO!B59</f>
        <v>3330</v>
      </c>
      <c r="C27" s="59" t="str">
        <f>+RIEPILOGO!A59</f>
        <v>Costi per servizi diversi</v>
      </c>
      <c r="D27" s="59" t="s">
        <v>285</v>
      </c>
      <c r="E27" s="59"/>
      <c r="F27" s="136">
        <f t="shared" si="0"/>
        <v>0</v>
      </c>
      <c r="G27" s="40" t="str">
        <f t="shared" si="1"/>
        <v xml:space="preserve"> </v>
      </c>
      <c r="R27" s="39">
        <f>+RIEPILOGO!C59</f>
        <v>0</v>
      </c>
      <c r="S27" s="39">
        <f>+RIEPILOGO!D59</f>
        <v>0</v>
      </c>
    </row>
    <row r="28" spans="1:19" x14ac:dyDescent="0.25">
      <c r="A28" s="56">
        <v>43830</v>
      </c>
      <c r="B28" s="57">
        <f>+RIEPILOGO!B89</f>
        <v>3304</v>
      </c>
      <c r="C28" s="59" t="str">
        <f>+RIEPILOGO!A89</f>
        <v>Energia elettrica</v>
      </c>
      <c r="D28" s="59" t="s">
        <v>285</v>
      </c>
      <c r="E28" s="59"/>
      <c r="F28" s="136">
        <f t="shared" si="0"/>
        <v>0</v>
      </c>
      <c r="G28" s="40" t="str">
        <f t="shared" si="1"/>
        <v xml:space="preserve"> </v>
      </c>
      <c r="R28" s="39">
        <f>+RIEPILOGO!C89</f>
        <v>0</v>
      </c>
      <c r="S28" s="39">
        <f>+RIEPILOGO!D89</f>
        <v>0</v>
      </c>
    </row>
    <row r="29" spans="1:19" x14ac:dyDescent="0.25">
      <c r="A29" s="56">
        <v>43830</v>
      </c>
      <c r="B29" s="57">
        <f>+RIEPILOGO!B96</f>
        <v>3401</v>
      </c>
      <c r="C29" s="59" t="str">
        <f>+RIEPILOGO!A96</f>
        <v>Fitti passivi</v>
      </c>
      <c r="D29" s="59" t="s">
        <v>285</v>
      </c>
      <c r="E29" s="59"/>
      <c r="F29" s="136">
        <f t="shared" si="0"/>
        <v>0</v>
      </c>
      <c r="G29" s="40" t="str">
        <f t="shared" si="1"/>
        <v xml:space="preserve"> </v>
      </c>
      <c r="R29" s="39">
        <f>+RIEPILOGO!C96</f>
        <v>0</v>
      </c>
      <c r="S29" s="39">
        <f>+RIEPILOGO!D96</f>
        <v>0</v>
      </c>
    </row>
    <row r="30" spans="1:19" x14ac:dyDescent="0.25">
      <c r="A30" s="56">
        <v>43830</v>
      </c>
      <c r="B30" s="57">
        <f>+RIEPILOGO!B115</f>
        <v>3102</v>
      </c>
      <c r="C30" s="59" t="str">
        <f>+RIEPILOGO!A115</f>
        <v>Imballaggi c/ acquisti</v>
      </c>
      <c r="D30" s="59" t="s">
        <v>285</v>
      </c>
      <c r="E30" s="59"/>
      <c r="F30" s="136">
        <f t="shared" si="0"/>
        <v>0</v>
      </c>
      <c r="G30" s="40" t="str">
        <f t="shared" si="1"/>
        <v xml:space="preserve"> </v>
      </c>
      <c r="R30" s="39">
        <f>+RIEPILOGO!C115</f>
        <v>0</v>
      </c>
      <c r="S30" s="39">
        <f>+RIEPILOGO!D115</f>
        <v>0</v>
      </c>
    </row>
    <row r="31" spans="1:19" x14ac:dyDescent="0.25">
      <c r="A31" s="56">
        <v>43830</v>
      </c>
      <c r="B31" s="57">
        <f>+RIEPILOGO!B116</f>
        <v>3202</v>
      </c>
      <c r="C31" s="59" t="str">
        <f>+RIEPILOGO!A116</f>
        <v>Imballaggi c/ esistenze iniziali</v>
      </c>
      <c r="D31" s="59" t="s">
        <v>285</v>
      </c>
      <c r="E31" s="59"/>
      <c r="F31" s="136">
        <f t="shared" si="0"/>
        <v>0</v>
      </c>
      <c r="G31" s="40" t="str">
        <f t="shared" si="1"/>
        <v xml:space="preserve"> </v>
      </c>
      <c r="R31" s="39">
        <f>+RIEPILOGO!C116</f>
        <v>0</v>
      </c>
      <c r="S31" s="39">
        <f>+RIEPILOGO!D116</f>
        <v>0</v>
      </c>
    </row>
    <row r="32" spans="1:19" x14ac:dyDescent="0.25">
      <c r="A32" s="56">
        <v>43830</v>
      </c>
      <c r="B32" s="57">
        <f>+RIEPILOGO!B120</f>
        <v>4203</v>
      </c>
      <c r="C32" s="59" t="str">
        <f>+RIEPILOGO!A120</f>
        <v>Imposta di bollo</v>
      </c>
      <c r="D32" s="59" t="s">
        <v>285</v>
      </c>
      <c r="E32" s="59"/>
      <c r="F32" s="136">
        <f t="shared" si="0"/>
        <v>0</v>
      </c>
      <c r="G32" s="40" t="str">
        <f t="shared" si="1"/>
        <v xml:space="preserve"> </v>
      </c>
      <c r="R32" s="39">
        <f>+RIEPILOGO!C120</f>
        <v>0</v>
      </c>
      <c r="S32" s="39">
        <f>+RIEPILOGO!D120</f>
        <v>0</v>
      </c>
    </row>
    <row r="33" spans="1:19" x14ac:dyDescent="0.25">
      <c r="A33" s="56">
        <v>43830</v>
      </c>
      <c r="B33" s="57">
        <f>+RIEPILOGO!B127</f>
        <v>5201</v>
      </c>
      <c r="C33" s="59" t="str">
        <f>+RIEPILOGO!A127</f>
        <v>Interessi passivi bancari</v>
      </c>
      <c r="D33" s="59" t="s">
        <v>285</v>
      </c>
      <c r="E33" s="59"/>
      <c r="F33" s="136">
        <f t="shared" si="0"/>
        <v>0</v>
      </c>
      <c r="G33" s="40" t="str">
        <f t="shared" si="1"/>
        <v xml:space="preserve"> </v>
      </c>
      <c r="R33" s="39">
        <f>+RIEPILOGO!C127</f>
        <v>0</v>
      </c>
      <c r="S33" s="39">
        <f>+RIEPILOGO!D127</f>
        <v>0</v>
      </c>
    </row>
    <row r="34" spans="1:19" x14ac:dyDescent="0.25">
      <c r="A34" s="56">
        <v>43830</v>
      </c>
      <c r="B34" s="57">
        <f>+RIEPILOGO!B128</f>
        <v>5203</v>
      </c>
      <c r="C34" s="59" t="str">
        <f>+RIEPILOGO!A128</f>
        <v>Interessi passivi su mutui</v>
      </c>
      <c r="D34" s="59" t="s">
        <v>285</v>
      </c>
      <c r="E34" s="59"/>
      <c r="F34" s="136">
        <f t="shared" si="0"/>
        <v>0</v>
      </c>
      <c r="G34" s="40" t="str">
        <f t="shared" si="1"/>
        <v xml:space="preserve"> </v>
      </c>
      <c r="R34" s="39">
        <f>+RIEPILOGO!C128</f>
        <v>0</v>
      </c>
      <c r="S34" s="39">
        <f>+RIEPILOGO!D128</f>
        <v>0</v>
      </c>
    </row>
    <row r="35" spans="1:19" x14ac:dyDescent="0.25">
      <c r="A35" s="56">
        <v>43830</v>
      </c>
      <c r="B35" s="57">
        <f>+RIEPILOGO!B129</f>
        <v>5204</v>
      </c>
      <c r="C35" s="59" t="str">
        <f>+RIEPILOGO!A129</f>
        <v>Interessi passivi v/ fornitori</v>
      </c>
      <c r="D35" s="59" t="s">
        <v>285</v>
      </c>
      <c r="E35" s="59"/>
      <c r="F35" s="136">
        <f t="shared" si="0"/>
        <v>0</v>
      </c>
      <c r="G35" s="40" t="str">
        <f t="shared" si="1"/>
        <v xml:space="preserve"> </v>
      </c>
      <c r="R35" s="39">
        <f>+RIEPILOGO!C129</f>
        <v>0</v>
      </c>
      <c r="S35" s="39">
        <f>+RIEPILOGO!D129</f>
        <v>0</v>
      </c>
    </row>
    <row r="36" spans="1:19" x14ac:dyDescent="0.25">
      <c r="A36" s="56">
        <v>43830</v>
      </c>
      <c r="B36" s="57">
        <f>+RIEPILOGO!B130</f>
        <v>8001</v>
      </c>
      <c r="C36" s="59" t="str">
        <f>+RIEPILOGO!A130</f>
        <v>IRAP dell’esercizio</v>
      </c>
      <c r="D36" s="59" t="s">
        <v>285</v>
      </c>
      <c r="E36" s="59"/>
      <c r="F36" s="136">
        <f t="shared" si="0"/>
        <v>0</v>
      </c>
      <c r="G36" s="40" t="str">
        <f t="shared" si="1"/>
        <v xml:space="preserve"> </v>
      </c>
      <c r="R36" s="39">
        <f>+RIEPILOGO!C130</f>
        <v>0</v>
      </c>
      <c r="S36" s="39">
        <f>+RIEPILOGO!D130</f>
        <v>0</v>
      </c>
    </row>
    <row r="37" spans="1:19" x14ac:dyDescent="0.25">
      <c r="A37" s="56">
        <v>43830</v>
      </c>
      <c r="B37" s="57">
        <f>+RIEPILOGO!B139</f>
        <v>3309</v>
      </c>
      <c r="C37" s="59" t="str">
        <f>+RIEPILOGO!A139</f>
        <v>Manutenzioni e riparazioni</v>
      </c>
      <c r="D37" s="59" t="s">
        <v>285</v>
      </c>
      <c r="E37" s="59"/>
      <c r="F37" s="136">
        <f t="shared" si="0"/>
        <v>0</v>
      </c>
      <c r="G37" s="40" t="str">
        <f t="shared" si="1"/>
        <v xml:space="preserve"> </v>
      </c>
      <c r="R37" s="39">
        <f>+RIEPILOGO!C139</f>
        <v>0</v>
      </c>
      <c r="S37" s="39">
        <f>+RIEPILOGO!D139</f>
        <v>0</v>
      </c>
    </row>
    <row r="38" spans="1:19" x14ac:dyDescent="0.25">
      <c r="A38" s="56">
        <v>43830</v>
      </c>
      <c r="B38" s="57">
        <f>+RIEPILOGO!B140</f>
        <v>3203</v>
      </c>
      <c r="C38" s="59" t="str">
        <f>+RIEPILOGO!A140</f>
        <v>Materie di consumo c/ esistenze iniziali</v>
      </c>
      <c r="D38" s="59" t="s">
        <v>285</v>
      </c>
      <c r="E38" s="59"/>
      <c r="F38" s="136">
        <f t="shared" si="0"/>
        <v>0</v>
      </c>
      <c r="G38" s="40" t="str">
        <f t="shared" si="1"/>
        <v xml:space="preserve"> </v>
      </c>
      <c r="R38" s="39">
        <f>+RIEPILOGO!C140</f>
        <v>0</v>
      </c>
      <c r="S38" s="39">
        <f>+RIEPILOGO!D140</f>
        <v>0</v>
      </c>
    </row>
    <row r="39" spans="1:19" x14ac:dyDescent="0.25">
      <c r="A39" s="56">
        <v>43830</v>
      </c>
      <c r="B39" s="57">
        <f>+RIEPILOGO!B142</f>
        <v>3103</v>
      </c>
      <c r="C39" s="59" t="str">
        <f>+RIEPILOGO!A142</f>
        <v>Materie di consumo c/acquisti</v>
      </c>
      <c r="D39" s="59" t="s">
        <v>285</v>
      </c>
      <c r="E39" s="59"/>
      <c r="F39" s="136">
        <f t="shared" si="0"/>
        <v>0</v>
      </c>
      <c r="G39" s="40" t="str">
        <f t="shared" si="1"/>
        <v xml:space="preserve"> </v>
      </c>
      <c r="R39" s="39">
        <f>+RIEPILOGO!C142</f>
        <v>0</v>
      </c>
      <c r="S39" s="39">
        <f>+RIEPILOGO!D142</f>
        <v>0</v>
      </c>
    </row>
    <row r="40" spans="1:19" x14ac:dyDescent="0.25">
      <c r="A40" s="56">
        <v>43830</v>
      </c>
      <c r="B40" s="57">
        <f>+RIEPILOGO!B143</f>
        <v>3101</v>
      </c>
      <c r="C40" s="59" t="str">
        <f>+RIEPILOGO!A143</f>
        <v>Merci c/ acquisti</v>
      </c>
      <c r="D40" s="59" t="s">
        <v>285</v>
      </c>
      <c r="E40" s="59"/>
      <c r="F40" s="136">
        <f t="shared" si="0"/>
        <v>0</v>
      </c>
      <c r="G40" s="40" t="str">
        <f t="shared" si="1"/>
        <v xml:space="preserve"> </v>
      </c>
      <c r="R40" s="39">
        <f>+RIEPILOGO!C143</f>
        <v>0</v>
      </c>
      <c r="S40" s="39">
        <f>+RIEPILOGO!D143</f>
        <v>0</v>
      </c>
    </row>
    <row r="41" spans="1:19" x14ac:dyDescent="0.25">
      <c r="A41" s="56">
        <v>43830</v>
      </c>
      <c r="B41" s="57">
        <f>+RIEPILOGO!B144</f>
        <v>3104</v>
      </c>
      <c r="C41" s="59" t="str">
        <f>+RIEPILOGO!A144</f>
        <v>Merci c/ apporti</v>
      </c>
      <c r="D41" s="59" t="s">
        <v>285</v>
      </c>
      <c r="E41" s="59"/>
      <c r="F41" s="136">
        <f t="shared" si="0"/>
        <v>0</v>
      </c>
      <c r="G41" s="40" t="str">
        <f t="shared" si="1"/>
        <v xml:space="preserve"> </v>
      </c>
      <c r="R41" s="39">
        <f>+RIEPILOGO!C144</f>
        <v>0</v>
      </c>
      <c r="S41" s="39">
        <f>+RIEPILOGO!D144</f>
        <v>0</v>
      </c>
    </row>
    <row r="42" spans="1:19" x14ac:dyDescent="0.25">
      <c r="A42" s="56">
        <v>43830</v>
      </c>
      <c r="B42" s="57">
        <f>+RIEPILOGO!B145</f>
        <v>3201</v>
      </c>
      <c r="C42" s="59" t="str">
        <f>+RIEPILOGO!A145</f>
        <v>Merci c/ esistenze iniziali</v>
      </c>
      <c r="D42" s="59" t="s">
        <v>285</v>
      </c>
      <c r="E42" s="59"/>
      <c r="F42" s="136">
        <f t="shared" si="0"/>
        <v>0</v>
      </c>
      <c r="G42" s="40" t="str">
        <f t="shared" si="1"/>
        <v xml:space="preserve"> </v>
      </c>
      <c r="R42" s="39">
        <f>+RIEPILOGO!C145</f>
        <v>0</v>
      </c>
      <c r="S42" s="39">
        <f>+RIEPILOGO!D145</f>
        <v>0</v>
      </c>
    </row>
    <row r="43" spans="1:19" x14ac:dyDescent="0.25">
      <c r="A43" s="56">
        <v>43830</v>
      </c>
      <c r="B43" s="57">
        <f>+RIEPILOGO!B148</f>
        <v>4212</v>
      </c>
      <c r="C43" s="59" t="str">
        <f>+RIEPILOGO!A148</f>
        <v>Minusvalenze</v>
      </c>
      <c r="D43" s="59" t="s">
        <v>285</v>
      </c>
      <c r="E43" s="59"/>
      <c r="F43" s="136">
        <f t="shared" si="0"/>
        <v>0</v>
      </c>
      <c r="G43" s="40" t="str">
        <f t="shared" si="1"/>
        <v xml:space="preserve"> </v>
      </c>
      <c r="R43" s="39">
        <f>+RIEPILOGO!C148</f>
        <v>0</v>
      </c>
      <c r="S43" s="39">
        <f>+RIEPILOGO!D148</f>
        <v>0</v>
      </c>
    </row>
    <row r="44" spans="1:19" x14ac:dyDescent="0.25">
      <c r="A44" s="56">
        <v>43830</v>
      </c>
      <c r="B44" s="57">
        <f>+RIEPILOGO!B153</f>
        <v>5210</v>
      </c>
      <c r="C44" s="59" t="str">
        <f>+RIEPILOGO!A153</f>
        <v>Oneri finanziari diversi</v>
      </c>
      <c r="D44" s="59" t="s">
        <v>285</v>
      </c>
      <c r="E44" s="59"/>
      <c r="F44" s="136">
        <f t="shared" si="0"/>
        <v>0</v>
      </c>
      <c r="G44" s="40" t="str">
        <f t="shared" si="1"/>
        <v xml:space="preserve"> </v>
      </c>
      <c r="R44" s="39">
        <f>+RIEPILOGO!C153</f>
        <v>0</v>
      </c>
      <c r="S44" s="39">
        <f>+RIEPILOGO!D153</f>
        <v>0</v>
      </c>
    </row>
    <row r="45" spans="1:19" x14ac:dyDescent="0.25">
      <c r="A45" s="56">
        <v>43830</v>
      </c>
      <c r="B45" s="57">
        <f>+RIEPILOGO!B154</f>
        <v>3502</v>
      </c>
      <c r="C45" s="59" t="str">
        <f>+RIEPILOGO!A154</f>
        <v>Oneri sociali</v>
      </c>
      <c r="D45" s="59" t="s">
        <v>285</v>
      </c>
      <c r="E45" s="59"/>
      <c r="F45" s="136">
        <f t="shared" si="0"/>
        <v>0</v>
      </c>
      <c r="G45" s="40" t="str">
        <f t="shared" si="1"/>
        <v xml:space="preserve"> </v>
      </c>
      <c r="R45" s="39">
        <f>+RIEPILOGO!C154</f>
        <v>0</v>
      </c>
      <c r="S45" s="39">
        <f>+RIEPILOGO!D154</f>
        <v>0</v>
      </c>
    </row>
    <row r="46" spans="1:19" x14ac:dyDescent="0.25">
      <c r="A46" s="56">
        <v>43830</v>
      </c>
      <c r="B46" s="57">
        <f>+RIEPILOGO!B155</f>
        <v>4204</v>
      </c>
      <c r="C46" s="59" t="str">
        <f>+RIEPILOGO!A155</f>
        <v>Oneri tributari diversi</v>
      </c>
      <c r="D46" s="59" t="s">
        <v>285</v>
      </c>
      <c r="E46" s="59"/>
      <c r="F46" s="136">
        <f t="shared" si="0"/>
        <v>0</v>
      </c>
      <c r="G46" s="40" t="str">
        <f t="shared" si="1"/>
        <v xml:space="preserve"> </v>
      </c>
      <c r="R46" s="39">
        <f>+RIEPILOGO!C155</f>
        <v>0</v>
      </c>
      <c r="S46" s="39">
        <f>+RIEPILOGO!D155</f>
        <v>0</v>
      </c>
    </row>
    <row r="47" spans="1:19" x14ac:dyDescent="0.25">
      <c r="A47" s="56">
        <v>43830</v>
      </c>
      <c r="B47" s="57">
        <f>+RIEPILOGO!B158</f>
        <v>4210</v>
      </c>
      <c r="C47" s="59" t="str">
        <f>+RIEPILOGO!A158</f>
        <v>Perdite su crediti</v>
      </c>
      <c r="D47" s="59" t="s">
        <v>285</v>
      </c>
      <c r="E47" s="59"/>
      <c r="F47" s="136">
        <f t="shared" si="0"/>
        <v>0</v>
      </c>
      <c r="G47" s="40" t="str">
        <f t="shared" si="1"/>
        <v xml:space="preserve"> </v>
      </c>
      <c r="R47" s="39">
        <f>+RIEPILOGO!C158</f>
        <v>0</v>
      </c>
      <c r="S47" s="39">
        <f>+RIEPILOGO!D158</f>
        <v>0</v>
      </c>
    </row>
    <row r="48" spans="1:19" x14ac:dyDescent="0.25">
      <c r="A48" s="56">
        <v>43830</v>
      </c>
      <c r="B48" s="57">
        <f>+RIEPILOGO!B159</f>
        <v>4211</v>
      </c>
      <c r="C48" s="59" t="str">
        <f>+RIEPILOGO!A159</f>
        <v>Perdite varie</v>
      </c>
      <c r="D48" s="59" t="s">
        <v>285</v>
      </c>
      <c r="E48" s="59"/>
      <c r="F48" s="136">
        <f t="shared" si="0"/>
        <v>0</v>
      </c>
      <c r="G48" s="40" t="str">
        <f t="shared" si="1"/>
        <v xml:space="preserve"> </v>
      </c>
      <c r="R48" s="39">
        <f>+RIEPILOGO!C159</f>
        <v>0</v>
      </c>
      <c r="S48" s="39">
        <f>+RIEPILOGO!D159</f>
        <v>0</v>
      </c>
    </row>
    <row r="49" spans="1:19" x14ac:dyDescent="0.25">
      <c r="A49" s="56">
        <v>43830</v>
      </c>
      <c r="B49" s="57">
        <f>+RIEPILOGO!B162</f>
        <v>3303</v>
      </c>
      <c r="C49" s="59" t="str">
        <f>+RIEPILOGO!A162</f>
        <v>Premi di assicurazione</v>
      </c>
      <c r="D49" s="59" t="s">
        <v>285</v>
      </c>
      <c r="E49" s="59"/>
      <c r="F49" s="136">
        <f t="shared" si="0"/>
        <v>0</v>
      </c>
      <c r="G49" s="40" t="str">
        <f t="shared" si="1"/>
        <v xml:space="preserve"> </v>
      </c>
      <c r="R49" s="39">
        <f>+RIEPILOGO!C162</f>
        <v>0</v>
      </c>
      <c r="S49" s="39">
        <f>+RIEPILOGO!D162</f>
        <v>0</v>
      </c>
    </row>
    <row r="50" spans="1:19" x14ac:dyDescent="0.25">
      <c r="A50" s="56">
        <v>43830</v>
      </c>
      <c r="B50" s="57">
        <f>+RIEPILOGO!B163</f>
        <v>3112</v>
      </c>
      <c r="C50" s="59" t="str">
        <f>+RIEPILOGO!A163</f>
        <v>Premi su acquisti</v>
      </c>
      <c r="D50" s="59" t="s">
        <v>285</v>
      </c>
      <c r="E50" s="59"/>
      <c r="F50" s="136">
        <f t="shared" si="0"/>
        <v>0</v>
      </c>
      <c r="G50" s="40" t="str">
        <f t="shared" si="1"/>
        <v xml:space="preserve"> </v>
      </c>
      <c r="R50" s="39">
        <f>+RIEPILOGO!C163</f>
        <v>0</v>
      </c>
      <c r="S50" s="39">
        <f>+RIEPILOGO!D163</f>
        <v>0</v>
      </c>
    </row>
    <row r="51" spans="1:19" x14ac:dyDescent="0.25">
      <c r="A51" s="56">
        <v>43830</v>
      </c>
      <c r="B51" s="57">
        <f>+RIEPILOGO!B168</f>
        <v>3311</v>
      </c>
      <c r="C51" s="59" t="str">
        <f>+RIEPILOGO!A168</f>
        <v>Provvigioni passive</v>
      </c>
      <c r="D51" s="59" t="s">
        <v>285</v>
      </c>
      <c r="E51" s="59"/>
      <c r="F51" s="136">
        <f t="shared" si="0"/>
        <v>0</v>
      </c>
      <c r="G51" s="40" t="str">
        <f t="shared" si="1"/>
        <v xml:space="preserve"> </v>
      </c>
      <c r="R51" s="39">
        <f>+RIEPILOGO!C168</f>
        <v>0</v>
      </c>
      <c r="S51" s="39">
        <f>+RIEPILOGO!D168</f>
        <v>0</v>
      </c>
    </row>
    <row r="52" spans="1:19" x14ac:dyDescent="0.25">
      <c r="A52" s="56">
        <v>43830</v>
      </c>
      <c r="B52" s="57">
        <f>+RIEPILOGO!B171</f>
        <v>3111</v>
      </c>
      <c r="C52" s="59" t="str">
        <f>+RIEPILOGO!A171</f>
        <v>Resi su acquisti</v>
      </c>
      <c r="D52" s="59" t="s">
        <v>285</v>
      </c>
      <c r="E52" s="59"/>
      <c r="F52" s="136">
        <f t="shared" si="0"/>
        <v>0</v>
      </c>
      <c r="G52" s="40" t="str">
        <f t="shared" si="1"/>
        <v xml:space="preserve"> </v>
      </c>
      <c r="R52" s="39">
        <f>+RIEPILOGO!C171</f>
        <v>0</v>
      </c>
      <c r="S52" s="39">
        <f>+RIEPILOGO!D171</f>
        <v>0</v>
      </c>
    </row>
    <row r="53" spans="1:19" x14ac:dyDescent="0.25">
      <c r="A53" s="56">
        <v>43830</v>
      </c>
      <c r="B53" s="57">
        <f>+RIEPILOGO!B180</f>
        <v>3501</v>
      </c>
      <c r="C53" s="59" t="str">
        <f>+RIEPILOGO!A180</f>
        <v>Salari e stipendi</v>
      </c>
      <c r="D53" s="59" t="s">
        <v>285</v>
      </c>
      <c r="E53" s="59"/>
      <c r="F53" s="136">
        <f t="shared" si="0"/>
        <v>0</v>
      </c>
      <c r="G53" s="40" t="str">
        <f t="shared" si="1"/>
        <v xml:space="preserve"> </v>
      </c>
      <c r="R53" s="39">
        <f>+RIEPILOGO!C180</f>
        <v>0</v>
      </c>
      <c r="S53" s="39">
        <f>+RIEPILOGO!D180</f>
        <v>0</v>
      </c>
    </row>
    <row r="54" spans="1:19" x14ac:dyDescent="0.25">
      <c r="A54" s="56">
        <v>43830</v>
      </c>
      <c r="B54" s="57">
        <f>+RIEPILOGO!B183</f>
        <v>5205</v>
      </c>
      <c r="C54" s="59" t="str">
        <f>+RIEPILOGO!A183</f>
        <v>Sconti passivi a clienti</v>
      </c>
      <c r="D54" s="59" t="s">
        <v>285</v>
      </c>
      <c r="E54" s="59"/>
      <c r="F54" s="136">
        <f t="shared" si="0"/>
        <v>0</v>
      </c>
      <c r="G54" s="40" t="str">
        <f t="shared" si="1"/>
        <v xml:space="preserve"> </v>
      </c>
      <c r="R54" s="39">
        <f>+RIEPILOGO!C183</f>
        <v>0</v>
      </c>
      <c r="S54" s="39">
        <f>+RIEPILOGO!D183</f>
        <v>0</v>
      </c>
    </row>
    <row r="55" spans="1:19" x14ac:dyDescent="0.25">
      <c r="A55" s="56">
        <v>43830</v>
      </c>
      <c r="B55" s="57">
        <f>+RIEPILOGO!B184</f>
        <v>5202</v>
      </c>
      <c r="C55" s="59" t="str">
        <f>+RIEPILOGO!A184</f>
        <v>Sconti passivi su effetti</v>
      </c>
      <c r="D55" s="59" t="s">
        <v>285</v>
      </c>
      <c r="E55" s="59"/>
      <c r="F55" s="136">
        <f t="shared" si="0"/>
        <v>0</v>
      </c>
      <c r="G55" s="40" t="str">
        <f t="shared" si="1"/>
        <v xml:space="preserve"> </v>
      </c>
      <c r="R55" s="39">
        <f>+RIEPILOGO!C184</f>
        <v>0</v>
      </c>
      <c r="S55" s="39">
        <f>+RIEPILOGO!D184</f>
        <v>0</v>
      </c>
    </row>
    <row r="56" spans="1:19" x14ac:dyDescent="0.25">
      <c r="A56" s="56">
        <v>43830</v>
      </c>
      <c r="B56" s="57">
        <f>+RIEPILOGO!B188</f>
        <v>4213</v>
      </c>
      <c r="C56" s="59" t="str">
        <f>+RIEPILOGO!A188</f>
        <v>Sopravvenienze passive</v>
      </c>
      <c r="D56" s="59" t="s">
        <v>285</v>
      </c>
      <c r="E56" s="59"/>
      <c r="F56" s="136">
        <f t="shared" si="0"/>
        <v>0</v>
      </c>
      <c r="G56" s="40" t="str">
        <f t="shared" si="1"/>
        <v xml:space="preserve"> </v>
      </c>
      <c r="R56" s="39">
        <f>+RIEPILOGO!C188</f>
        <v>0</v>
      </c>
      <c r="S56" s="39">
        <f>+RIEPILOGO!D188</f>
        <v>0</v>
      </c>
    </row>
    <row r="57" spans="1:19" x14ac:dyDescent="0.25">
      <c r="A57" s="56">
        <v>43830</v>
      </c>
      <c r="B57" s="57">
        <f>+RIEPILOGO!B191</f>
        <v>3321</v>
      </c>
      <c r="C57" s="59" t="str">
        <f>+RIEPILOGO!A191</f>
        <v>Spese bancarie diverse</v>
      </c>
      <c r="D57" s="59" t="s">
        <v>285</v>
      </c>
      <c r="E57" s="59"/>
      <c r="F57" s="136">
        <f t="shared" si="0"/>
        <v>0</v>
      </c>
      <c r="G57" s="40" t="str">
        <f t="shared" si="1"/>
        <v xml:space="preserve"> </v>
      </c>
      <c r="R57" s="39">
        <f>+RIEPILOGO!C191</f>
        <v>0</v>
      </c>
      <c r="S57" s="39">
        <f>+RIEPILOGO!D191</f>
        <v>0</v>
      </c>
    </row>
    <row r="58" spans="1:19" x14ac:dyDescent="0.25">
      <c r="A58" s="56">
        <v>43830</v>
      </c>
      <c r="B58" s="57">
        <f>+RIEPILOGO!B192</f>
        <v>3305</v>
      </c>
      <c r="C58" s="59" t="str">
        <f>+RIEPILOGO!A192</f>
        <v>Spese di pubblicità</v>
      </c>
      <c r="D58" s="59" t="s">
        <v>285</v>
      </c>
      <c r="E58" s="59"/>
      <c r="F58" s="136">
        <f t="shared" si="0"/>
        <v>0</v>
      </c>
      <c r="G58" s="40" t="str">
        <f t="shared" si="1"/>
        <v xml:space="preserve"> </v>
      </c>
      <c r="R58" s="39">
        <f>+RIEPILOGO!C192</f>
        <v>0</v>
      </c>
      <c r="S58" s="39">
        <f>+RIEPILOGO!D192</f>
        <v>0</v>
      </c>
    </row>
    <row r="59" spans="1:19" x14ac:dyDescent="0.25">
      <c r="A59" s="56">
        <v>43830</v>
      </c>
      <c r="B59" s="57">
        <f>+RIEPILOGO!B193</f>
        <v>3310</v>
      </c>
      <c r="C59" s="59" t="str">
        <f>+RIEPILOGO!A193</f>
        <v>Spese di vigilanza</v>
      </c>
      <c r="D59" s="59" t="s">
        <v>285</v>
      </c>
      <c r="E59" s="59"/>
      <c r="F59" s="136">
        <f t="shared" si="0"/>
        <v>0</v>
      </c>
      <c r="G59" s="40" t="str">
        <f t="shared" si="1"/>
        <v xml:space="preserve"> </v>
      </c>
      <c r="R59" s="39">
        <f>+RIEPILOGO!C193</f>
        <v>0</v>
      </c>
      <c r="S59" s="39">
        <f>+RIEPILOGO!D193</f>
        <v>0</v>
      </c>
    </row>
    <row r="60" spans="1:19" x14ac:dyDescent="0.25">
      <c r="A60" s="56">
        <v>43830</v>
      </c>
      <c r="B60" s="57">
        <f>+RIEPILOGO!B194</f>
        <v>3306</v>
      </c>
      <c r="C60" s="59" t="str">
        <f>+RIEPILOGO!A194</f>
        <v>Spese postali</v>
      </c>
      <c r="D60" s="59" t="s">
        <v>285</v>
      </c>
      <c r="E60" s="59"/>
      <c r="F60" s="136">
        <f t="shared" si="0"/>
        <v>0</v>
      </c>
      <c r="G60" s="40" t="str">
        <f t="shared" si="1"/>
        <v xml:space="preserve"> </v>
      </c>
      <c r="R60" s="39">
        <f>+RIEPILOGO!C194</f>
        <v>0</v>
      </c>
      <c r="S60" s="39">
        <f>+RIEPILOGO!D194</f>
        <v>0</v>
      </c>
    </row>
    <row r="61" spans="1:19" x14ac:dyDescent="0.25">
      <c r="A61" s="56">
        <v>43830</v>
      </c>
      <c r="B61" s="57">
        <f>+RIEPILOGO!B195</f>
        <v>3307</v>
      </c>
      <c r="C61" s="59" t="str">
        <f>+RIEPILOGO!A195</f>
        <v>Spese telefoniche</v>
      </c>
      <c r="D61" s="59" t="s">
        <v>285</v>
      </c>
      <c r="E61" s="59"/>
      <c r="F61" s="136">
        <f t="shared" si="0"/>
        <v>0</v>
      </c>
      <c r="G61" s="40" t="str">
        <f t="shared" si="1"/>
        <v xml:space="preserve"> </v>
      </c>
      <c r="R61" s="39">
        <f>+RIEPILOGO!C195</f>
        <v>0</v>
      </c>
      <c r="S61" s="39">
        <f>+RIEPILOGO!D195</f>
        <v>0</v>
      </c>
    </row>
    <row r="62" spans="1:19" x14ac:dyDescent="0.25">
      <c r="A62" s="56">
        <v>43830</v>
      </c>
      <c r="B62" s="57">
        <f>+RIEPILOGO!B196</f>
        <v>3810</v>
      </c>
      <c r="C62" s="59" t="str">
        <f>+RIEPILOGO!A196</f>
        <v>Svalutazione altri beni</v>
      </c>
      <c r="D62" s="59" t="s">
        <v>285</v>
      </c>
      <c r="E62" s="59"/>
      <c r="F62" s="136">
        <f t="shared" si="0"/>
        <v>0</v>
      </c>
      <c r="G62" s="40" t="str">
        <f t="shared" si="1"/>
        <v xml:space="preserve"> </v>
      </c>
      <c r="R62" s="39">
        <f>+RIEPILOGO!C196</f>
        <v>0</v>
      </c>
      <c r="S62" s="39">
        <f>+RIEPILOGO!D196</f>
        <v>0</v>
      </c>
    </row>
    <row r="63" spans="1:19" x14ac:dyDescent="0.25">
      <c r="A63" s="56">
        <v>43830</v>
      </c>
      <c r="B63" s="57">
        <f>+RIEPILOGO!B197</f>
        <v>3805</v>
      </c>
      <c r="C63" s="59" t="str">
        <f>+RIEPILOGO!A197</f>
        <v>Svalutazione attrezzature</v>
      </c>
      <c r="D63" s="59" t="s">
        <v>285</v>
      </c>
      <c r="E63" s="59"/>
      <c r="F63" s="136">
        <f t="shared" si="0"/>
        <v>0</v>
      </c>
      <c r="G63" s="40" t="str">
        <f t="shared" si="1"/>
        <v xml:space="preserve"> </v>
      </c>
      <c r="R63" s="39">
        <f>+RIEPILOGO!C197</f>
        <v>0</v>
      </c>
      <c r="S63" s="39">
        <f>+RIEPILOGO!D197</f>
        <v>0</v>
      </c>
    </row>
    <row r="64" spans="1:19" x14ac:dyDescent="0.25">
      <c r="A64" s="56">
        <v>43830</v>
      </c>
      <c r="B64" s="57">
        <f>+RIEPILOGO!B198</f>
        <v>3901</v>
      </c>
      <c r="C64" s="59" t="str">
        <f>+RIEPILOGO!A198</f>
        <v>Svalutazione crediti</v>
      </c>
      <c r="D64" s="59" t="s">
        <v>285</v>
      </c>
      <c r="E64" s="59"/>
      <c r="F64" s="136">
        <f t="shared" si="0"/>
        <v>0</v>
      </c>
      <c r="G64" s="40" t="str">
        <f t="shared" si="1"/>
        <v xml:space="preserve"> </v>
      </c>
      <c r="R64" s="39">
        <f>+RIEPILOGO!C198</f>
        <v>0</v>
      </c>
      <c r="S64" s="39">
        <f>+RIEPILOGO!D198</f>
        <v>0</v>
      </c>
    </row>
    <row r="65" spans="1:19" x14ac:dyDescent="0.25">
      <c r="A65" s="56">
        <v>43830</v>
      </c>
      <c r="B65" s="57">
        <f>+RIEPILOGO!B199</f>
        <v>3802</v>
      </c>
      <c r="C65" s="59" t="str">
        <f>+RIEPILOGO!A199</f>
        <v>Svalutazione fabbricati</v>
      </c>
      <c r="D65" s="59" t="s">
        <v>285</v>
      </c>
      <c r="E65" s="59"/>
      <c r="F65" s="136">
        <f t="shared" si="0"/>
        <v>0</v>
      </c>
      <c r="G65" s="40" t="str">
        <f t="shared" si="1"/>
        <v xml:space="preserve"> </v>
      </c>
      <c r="R65" s="39">
        <f>+RIEPILOGO!C199</f>
        <v>0</v>
      </c>
      <c r="S65" s="39">
        <f>+RIEPILOGO!D199</f>
        <v>0</v>
      </c>
    </row>
    <row r="66" spans="1:19" x14ac:dyDescent="0.25">
      <c r="A66" s="56">
        <v>43830</v>
      </c>
      <c r="B66" s="57">
        <f>+RIEPILOGO!B200</f>
        <v>3803</v>
      </c>
      <c r="C66" s="59" t="str">
        <f>+RIEPILOGO!A200</f>
        <v>Svalutazione impianti</v>
      </c>
      <c r="D66" s="59" t="s">
        <v>285</v>
      </c>
      <c r="E66" s="59"/>
      <c r="F66" s="136">
        <f t="shared" si="0"/>
        <v>0</v>
      </c>
      <c r="G66" s="40" t="str">
        <f t="shared" si="1"/>
        <v xml:space="preserve"> </v>
      </c>
      <c r="R66" s="39">
        <f>+RIEPILOGO!C200</f>
        <v>0</v>
      </c>
      <c r="S66" s="39">
        <f>+RIEPILOGO!D200</f>
        <v>0</v>
      </c>
    </row>
    <row r="67" spans="1:19" x14ac:dyDescent="0.25">
      <c r="A67" s="56">
        <v>43830</v>
      </c>
      <c r="B67" s="57">
        <f>+RIEPILOGO!B201</f>
        <v>3804</v>
      </c>
      <c r="C67" s="59" t="str">
        <f>+RIEPILOGO!A201</f>
        <v>Svalutazione macchinari</v>
      </c>
      <c r="D67" s="59" t="s">
        <v>285</v>
      </c>
      <c r="E67" s="59"/>
      <c r="F67" s="136">
        <f t="shared" si="0"/>
        <v>0</v>
      </c>
      <c r="G67" s="40" t="str">
        <f t="shared" si="1"/>
        <v xml:space="preserve"> </v>
      </c>
      <c r="R67" s="39">
        <f>+RIEPILOGO!C201</f>
        <v>0</v>
      </c>
      <c r="S67" s="39">
        <f>+RIEPILOGO!D201</f>
        <v>0</v>
      </c>
    </row>
    <row r="68" spans="1:19" x14ac:dyDescent="0.25">
      <c r="A68" s="56">
        <v>43830</v>
      </c>
      <c r="B68" s="57">
        <f>+RIEPILOGO!B202</f>
        <v>3801</v>
      </c>
      <c r="C68" s="59" t="str">
        <f>+RIEPILOGO!A202</f>
        <v>Svalutazione terreni</v>
      </c>
      <c r="D68" s="59" t="s">
        <v>285</v>
      </c>
      <c r="E68" s="59"/>
      <c r="F68" s="136">
        <f t="shared" ref="F68:F73" si="2">+R68-S68</f>
        <v>0</v>
      </c>
      <c r="G68" s="40" t="str">
        <f t="shared" ref="G68:G73" si="3">+IF(F68&lt;0,"Il valore non dovrebbe essere negativo!!!!"," ")</f>
        <v xml:space="preserve"> </v>
      </c>
      <c r="R68" s="39">
        <f>+RIEPILOGO!C202</f>
        <v>0</v>
      </c>
      <c r="S68" s="39">
        <f>+RIEPILOGO!D202</f>
        <v>0</v>
      </c>
    </row>
    <row r="69" spans="1:19" x14ac:dyDescent="0.25">
      <c r="A69" s="56">
        <v>43830</v>
      </c>
      <c r="B69" s="57">
        <f>+RIEPILOGO!B203</f>
        <v>4201</v>
      </c>
      <c r="C69" s="59" t="str">
        <f>+RIEPILOGO!A203</f>
        <v>Tasse automobilistiche</v>
      </c>
      <c r="D69" s="59" t="s">
        <v>285</v>
      </c>
      <c r="E69" s="59"/>
      <c r="F69" s="136">
        <f t="shared" si="2"/>
        <v>0</v>
      </c>
      <c r="G69" s="40" t="str">
        <f t="shared" si="3"/>
        <v xml:space="preserve"> </v>
      </c>
      <c r="R69" s="39">
        <f>+RIEPILOGO!C203</f>
        <v>0</v>
      </c>
      <c r="S69" s="39">
        <f>+RIEPILOGO!D203</f>
        <v>0</v>
      </c>
    </row>
    <row r="70" spans="1:19" x14ac:dyDescent="0.25">
      <c r="A70" s="56">
        <v>43830</v>
      </c>
      <c r="B70" s="57">
        <f>+RIEPILOGO!B204</f>
        <v>4202</v>
      </c>
      <c r="C70" s="59" t="str">
        <f>+RIEPILOGO!A204</f>
        <v>Tasse sulle concessioni governative</v>
      </c>
      <c r="D70" s="59" t="s">
        <v>285</v>
      </c>
      <c r="E70" s="59"/>
      <c r="F70" s="136">
        <f t="shared" si="2"/>
        <v>0</v>
      </c>
      <c r="G70" s="40" t="str">
        <f t="shared" si="3"/>
        <v xml:space="preserve"> </v>
      </c>
      <c r="R70" s="39">
        <f>+RIEPILOGO!C204</f>
        <v>0</v>
      </c>
      <c r="S70" s="39">
        <f>+RIEPILOGO!D204</f>
        <v>0</v>
      </c>
    </row>
    <row r="71" spans="1:19" x14ac:dyDescent="0.25">
      <c r="A71" s="56">
        <v>43830</v>
      </c>
      <c r="B71" s="57">
        <f>+RIEPILOGO!B206</f>
        <v>3301</v>
      </c>
      <c r="C71" s="59" t="str">
        <f>+RIEPILOGO!A206</f>
        <v>Trasporti su acquisti</v>
      </c>
      <c r="D71" s="59" t="s">
        <v>285</v>
      </c>
      <c r="E71" s="59"/>
      <c r="F71" s="136">
        <f t="shared" si="2"/>
        <v>0</v>
      </c>
      <c r="G71" s="40" t="str">
        <f t="shared" si="3"/>
        <v xml:space="preserve"> </v>
      </c>
      <c r="R71" s="39">
        <f>+RIEPILOGO!C206</f>
        <v>0</v>
      </c>
      <c r="S71" s="39">
        <f>+RIEPILOGO!D206</f>
        <v>0</v>
      </c>
    </row>
    <row r="72" spans="1:19" x14ac:dyDescent="0.25">
      <c r="A72" s="56">
        <v>43830</v>
      </c>
      <c r="B72" s="57">
        <f>+RIEPILOGO!B207</f>
        <v>3302</v>
      </c>
      <c r="C72" s="59" t="str">
        <f>+RIEPILOGO!A207</f>
        <v>Trasporti su vendite</v>
      </c>
      <c r="D72" s="59" t="s">
        <v>285</v>
      </c>
      <c r="E72" s="59"/>
      <c r="F72" s="136">
        <f t="shared" si="2"/>
        <v>0</v>
      </c>
      <c r="G72" s="40" t="str">
        <f t="shared" si="3"/>
        <v xml:space="preserve"> </v>
      </c>
      <c r="R72" s="39">
        <f>+RIEPILOGO!C207</f>
        <v>0</v>
      </c>
      <c r="S72" s="39">
        <f>+RIEPILOGO!D207</f>
        <v>0</v>
      </c>
    </row>
    <row r="73" spans="1:19" x14ac:dyDescent="0.25">
      <c r="A73" s="56">
        <v>43830</v>
      </c>
      <c r="B73" s="57">
        <f>+RIEPILOGO!B208</f>
        <v>3503</v>
      </c>
      <c r="C73" s="59" t="str">
        <f>+RIEPILOGO!A208</f>
        <v>Trattamento di fine rapporto</v>
      </c>
      <c r="D73" s="59" t="s">
        <v>285</v>
      </c>
      <c r="E73" s="59"/>
      <c r="F73" s="136">
        <f t="shared" si="2"/>
        <v>0</v>
      </c>
      <c r="G73" s="40" t="str">
        <f t="shared" si="3"/>
        <v xml:space="preserve"> </v>
      </c>
      <c r="R73" s="39">
        <f>+RIEPILOGO!C208</f>
        <v>0</v>
      </c>
      <c r="S73" s="39">
        <f>+RIEPILOGO!D208</f>
        <v>0</v>
      </c>
    </row>
    <row r="74" spans="1:19" x14ac:dyDescent="0.25">
      <c r="A74" s="201">
        <v>43830</v>
      </c>
      <c r="B74" s="202">
        <f>+RIEPILOGO!B3</f>
        <v>3110</v>
      </c>
      <c r="C74" s="203" t="str">
        <f>+RIEPILOGO!A3</f>
        <v>Abbuoni e ribassi attivi</v>
      </c>
      <c r="D74" s="203" t="s">
        <v>285</v>
      </c>
      <c r="E74" s="204">
        <f>-R74+S74</f>
        <v>0</v>
      </c>
      <c r="F74" s="203"/>
      <c r="G74" s="40" t="str">
        <f>+IF(E74&lt;0,"Il valore non dovrebbe essere negativo!!!!"," ")</f>
        <v xml:space="preserve"> </v>
      </c>
      <c r="R74" s="39">
        <f>+RIEPILOGO!C3</f>
        <v>0</v>
      </c>
      <c r="S74" s="39">
        <f>+RIEPILOGO!D3</f>
        <v>0</v>
      </c>
    </row>
    <row r="75" spans="1:19" x14ac:dyDescent="0.25">
      <c r="A75" s="201">
        <v>43830</v>
      </c>
      <c r="B75" s="202">
        <f>+RIEPILOGO!B28</f>
        <v>2208</v>
      </c>
      <c r="C75" s="203" t="str">
        <f>+RIEPILOGO!A28</f>
        <v>Arrotondamenti attivi</v>
      </c>
      <c r="D75" s="203" t="s">
        <v>285</v>
      </c>
      <c r="E75" s="204">
        <f t="shared" ref="E75:E98" si="4">+S75-R75</f>
        <v>0</v>
      </c>
      <c r="F75" s="203"/>
      <c r="G75" s="40" t="str">
        <f t="shared" ref="G75:G99" si="5">+IF(E75&lt;0,"Il valore non dovrebbe essere negativo!!!!"," ")</f>
        <v xml:space="preserve"> </v>
      </c>
      <c r="R75" s="39">
        <f>+RIEPILOGO!C28</f>
        <v>0</v>
      </c>
      <c r="S75" s="39">
        <f>+RIEPILOGO!D28</f>
        <v>0</v>
      </c>
    </row>
    <row r="76" spans="1:19" x14ac:dyDescent="0.25">
      <c r="A76" s="201">
        <v>43830</v>
      </c>
      <c r="B76" s="202">
        <f>+RIEPILOGO!B51</f>
        <v>2105</v>
      </c>
      <c r="C76" s="203" t="str">
        <f>+RIEPILOGO!A51</f>
        <v>Cessioni per abbuoni, sconti e premi</v>
      </c>
      <c r="D76" s="203" t="s">
        <v>285</v>
      </c>
      <c r="E76" s="204">
        <f t="shared" si="4"/>
        <v>0</v>
      </c>
      <c r="F76" s="203"/>
      <c r="G76" s="40" t="str">
        <f t="shared" si="5"/>
        <v xml:space="preserve"> </v>
      </c>
      <c r="R76" s="39">
        <f>+RIEPILOGO!C51</f>
        <v>0</v>
      </c>
      <c r="S76" s="39">
        <f>+RIEPILOGO!D51</f>
        <v>0</v>
      </c>
    </row>
    <row r="77" spans="1:19" x14ac:dyDescent="0.25">
      <c r="A77" s="201">
        <v>43830</v>
      </c>
      <c r="B77" s="202">
        <f>+RIEPILOGO!B95</f>
        <v>2201</v>
      </c>
      <c r="C77" s="203" t="str">
        <f>+RIEPILOGO!A95</f>
        <v>Fitti attivi</v>
      </c>
      <c r="D77" s="203" t="s">
        <v>285</v>
      </c>
      <c r="E77" s="204">
        <f t="shared" si="4"/>
        <v>0</v>
      </c>
      <c r="F77" s="203"/>
      <c r="G77" s="40" t="str">
        <f t="shared" si="5"/>
        <v xml:space="preserve"> </v>
      </c>
      <c r="R77" s="39">
        <f>+RIEPILOGO!C95</f>
        <v>0</v>
      </c>
      <c r="S77" s="39">
        <f>+RIEPILOGO!D95</f>
        <v>0</v>
      </c>
    </row>
    <row r="78" spans="1:19" x14ac:dyDescent="0.25">
      <c r="A78" s="201">
        <v>43830</v>
      </c>
      <c r="B78" s="202">
        <f>+RIEPILOGO!B117</f>
        <v>3212</v>
      </c>
      <c r="C78" s="203" t="str">
        <f>+RIEPILOGO!A117</f>
        <v>Imballaggi c/ rimanenze finali</v>
      </c>
      <c r="D78" s="203" t="s">
        <v>285</v>
      </c>
      <c r="E78" s="204">
        <f t="shared" si="4"/>
        <v>0</v>
      </c>
      <c r="F78" s="203"/>
      <c r="G78" s="40" t="str">
        <f t="shared" si="5"/>
        <v xml:space="preserve"> </v>
      </c>
      <c r="R78" s="39">
        <f>+RIEPILOGO!C117</f>
        <v>0</v>
      </c>
      <c r="S78" s="39">
        <f>+RIEPILOGO!D117</f>
        <v>0</v>
      </c>
    </row>
    <row r="79" spans="1:19" x14ac:dyDescent="0.25">
      <c r="A79" s="201">
        <v>43830</v>
      </c>
      <c r="B79" s="202">
        <f>+RIEPILOGO!B122</f>
        <v>5102</v>
      </c>
      <c r="C79" s="203" t="str">
        <f>+RIEPILOGO!A122</f>
        <v>Interessi attivi bancari</v>
      </c>
      <c r="D79" s="203" t="s">
        <v>285</v>
      </c>
      <c r="E79" s="204">
        <f t="shared" si="4"/>
        <v>0</v>
      </c>
      <c r="F79" s="203"/>
      <c r="G79" s="40" t="str">
        <f t="shared" si="5"/>
        <v xml:space="preserve"> </v>
      </c>
      <c r="R79" s="39">
        <f>+RIEPILOGO!C122</f>
        <v>0</v>
      </c>
      <c r="S79" s="39">
        <f>+RIEPILOGO!D122</f>
        <v>0</v>
      </c>
    </row>
    <row r="80" spans="1:19" x14ac:dyDescent="0.25">
      <c r="A80" s="201">
        <v>43830</v>
      </c>
      <c r="B80" s="202">
        <f>+RIEPILOGO!B123</f>
        <v>5105</v>
      </c>
      <c r="C80" s="203" t="str">
        <f>+RIEPILOGO!A123</f>
        <v>Interessi attivi diversi</v>
      </c>
      <c r="D80" s="203" t="s">
        <v>285</v>
      </c>
      <c r="E80" s="204">
        <f t="shared" si="4"/>
        <v>0</v>
      </c>
      <c r="F80" s="203"/>
      <c r="G80" s="40" t="str">
        <f t="shared" si="5"/>
        <v xml:space="preserve"> </v>
      </c>
      <c r="R80" s="39">
        <f>+RIEPILOGO!C123</f>
        <v>0</v>
      </c>
      <c r="S80" s="39">
        <f>+RIEPILOGO!D123</f>
        <v>0</v>
      </c>
    </row>
    <row r="81" spans="1:19" x14ac:dyDescent="0.25">
      <c r="A81" s="201">
        <v>43830</v>
      </c>
      <c r="B81" s="202">
        <f>+RIEPILOGO!B124</f>
        <v>5103</v>
      </c>
      <c r="C81" s="203" t="str">
        <f>+RIEPILOGO!A124</f>
        <v>Interessi attivi su c/c postali</v>
      </c>
      <c r="D81" s="203" t="s">
        <v>285</v>
      </c>
      <c r="E81" s="204">
        <f t="shared" si="4"/>
        <v>0</v>
      </c>
      <c r="F81" s="203"/>
      <c r="G81" s="40" t="str">
        <f t="shared" si="5"/>
        <v xml:space="preserve"> </v>
      </c>
      <c r="R81" s="39">
        <f>+RIEPILOGO!C124</f>
        <v>0</v>
      </c>
      <c r="S81" s="39">
        <f>+RIEPILOGO!D124</f>
        <v>0</v>
      </c>
    </row>
    <row r="82" spans="1:19" x14ac:dyDescent="0.25">
      <c r="A82" s="201">
        <v>43830</v>
      </c>
      <c r="B82" s="202">
        <f>+RIEPILOGO!B125</f>
        <v>5101</v>
      </c>
      <c r="C82" s="203" t="str">
        <f>+RIEPILOGO!A125</f>
        <v>Interessi attivi su mutui</v>
      </c>
      <c r="D82" s="203" t="s">
        <v>285</v>
      </c>
      <c r="E82" s="204">
        <f t="shared" si="4"/>
        <v>0</v>
      </c>
      <c r="F82" s="203"/>
      <c r="G82" s="40" t="str">
        <f t="shared" si="5"/>
        <v xml:space="preserve"> </v>
      </c>
      <c r="R82" s="39">
        <f>+RIEPILOGO!C125</f>
        <v>0</v>
      </c>
      <c r="S82" s="39">
        <f>+RIEPILOGO!D125</f>
        <v>0</v>
      </c>
    </row>
    <row r="83" spans="1:19" x14ac:dyDescent="0.25">
      <c r="A83" s="201">
        <v>43830</v>
      </c>
      <c r="B83" s="202">
        <f>+RIEPILOGO!B126</f>
        <v>5104</v>
      </c>
      <c r="C83" s="203" t="str">
        <f>+RIEPILOGO!A126</f>
        <v>Interessi attivi v/ clienti</v>
      </c>
      <c r="D83" s="203" t="s">
        <v>285</v>
      </c>
      <c r="E83" s="204">
        <f t="shared" si="4"/>
        <v>0</v>
      </c>
      <c r="F83" s="203"/>
      <c r="G83" s="40" t="str">
        <f t="shared" si="5"/>
        <v xml:space="preserve"> </v>
      </c>
      <c r="R83" s="39">
        <f>+RIEPILOGO!C126</f>
        <v>0</v>
      </c>
      <c r="S83" s="39">
        <f>+RIEPILOGO!D126</f>
        <v>0</v>
      </c>
    </row>
    <row r="84" spans="1:19" x14ac:dyDescent="0.25">
      <c r="A84" s="201">
        <v>43830</v>
      </c>
      <c r="B84" s="202">
        <f>+RIEPILOGO!B141</f>
        <v>3213</v>
      </c>
      <c r="C84" s="203" t="str">
        <f>+RIEPILOGO!A141</f>
        <v>Materie di consumo c/ rimanenze finali</v>
      </c>
      <c r="D84" s="203" t="s">
        <v>285</v>
      </c>
      <c r="E84" s="204">
        <f t="shared" si="4"/>
        <v>0</v>
      </c>
      <c r="F84" s="203"/>
      <c r="G84" s="40" t="str">
        <f t="shared" si="5"/>
        <v xml:space="preserve"> </v>
      </c>
      <c r="R84" s="39">
        <f>+RIEPILOGO!C141</f>
        <v>0</v>
      </c>
      <c r="S84" s="39">
        <f>+RIEPILOGO!D141</f>
        <v>0</v>
      </c>
    </row>
    <row r="85" spans="1:19" x14ac:dyDescent="0.25">
      <c r="A85" s="201">
        <v>43830</v>
      </c>
      <c r="B85" s="202">
        <f>+RIEPILOGO!B146</f>
        <v>3211</v>
      </c>
      <c r="C85" s="203" t="str">
        <f>+RIEPILOGO!A146</f>
        <v>Merci c/ rimanenze finali</v>
      </c>
      <c r="D85" s="203" t="s">
        <v>285</v>
      </c>
      <c r="E85" s="204">
        <f t="shared" si="4"/>
        <v>0</v>
      </c>
      <c r="F85" s="203"/>
      <c r="G85" s="40" t="str">
        <f t="shared" si="5"/>
        <v xml:space="preserve"> </v>
      </c>
      <c r="R85" s="39">
        <f>+RIEPILOGO!C146</f>
        <v>0</v>
      </c>
      <c r="S85" s="39">
        <f>+RIEPILOGO!D146</f>
        <v>0</v>
      </c>
    </row>
    <row r="86" spans="1:19" x14ac:dyDescent="0.25">
      <c r="A86" s="201">
        <v>43830</v>
      </c>
      <c r="B86" s="202">
        <f>+RIEPILOGO!B147</f>
        <v>2101</v>
      </c>
      <c r="C86" s="203" t="str">
        <f>+RIEPILOGO!A147</f>
        <v>Merci c/ vendite</v>
      </c>
      <c r="D86" s="203" t="s">
        <v>285</v>
      </c>
      <c r="E86" s="204">
        <f t="shared" si="4"/>
        <v>0</v>
      </c>
      <c r="F86" s="203"/>
      <c r="G86" s="40" t="str">
        <f t="shared" si="5"/>
        <v xml:space="preserve"> </v>
      </c>
      <c r="R86" s="39">
        <f>+RIEPILOGO!C147</f>
        <v>0</v>
      </c>
      <c r="S86" s="39">
        <f>+RIEPILOGO!D147</f>
        <v>0</v>
      </c>
    </row>
    <row r="87" spans="1:19" x14ac:dyDescent="0.25">
      <c r="A87" s="201">
        <v>43830</v>
      </c>
      <c r="B87" s="202">
        <f>+RIEPILOGO!B160</f>
        <v>2209</v>
      </c>
      <c r="C87" s="203" t="str">
        <f>+RIEPILOGO!A160</f>
        <v>Plusvalenze</v>
      </c>
      <c r="D87" s="203" t="s">
        <v>285</v>
      </c>
      <c r="E87" s="204">
        <f t="shared" si="4"/>
        <v>0</v>
      </c>
      <c r="F87" s="203"/>
      <c r="G87" s="40" t="str">
        <f t="shared" si="5"/>
        <v xml:space="preserve"> </v>
      </c>
      <c r="R87" s="39">
        <f>+RIEPILOGO!C160</f>
        <v>0</v>
      </c>
      <c r="S87" s="39">
        <f>+RIEPILOGO!D160</f>
        <v>0</v>
      </c>
    </row>
    <row r="88" spans="1:19" x14ac:dyDescent="0.25">
      <c r="A88" s="201">
        <v>43830</v>
      </c>
      <c r="B88" s="202">
        <f>+RIEPILOGO!B164</f>
        <v>2112</v>
      </c>
      <c r="C88" s="203" t="str">
        <f>+RIEPILOGO!A164</f>
        <v>Premi su vendite</v>
      </c>
      <c r="D88" s="203" t="s">
        <v>285</v>
      </c>
      <c r="E88" s="204">
        <f t="shared" si="4"/>
        <v>0</v>
      </c>
      <c r="F88" s="203"/>
      <c r="G88" s="40" t="str">
        <f t="shared" si="5"/>
        <v xml:space="preserve"> </v>
      </c>
      <c r="R88" s="39">
        <f>+RIEPILOGO!C164</f>
        <v>0</v>
      </c>
      <c r="S88" s="39">
        <f>+RIEPILOGO!D164</f>
        <v>0</v>
      </c>
    </row>
    <row r="89" spans="1:19" x14ac:dyDescent="0.25">
      <c r="A89" s="201">
        <v>43830</v>
      </c>
      <c r="B89" s="202">
        <f>+RIEPILOGO!B165</f>
        <v>2211</v>
      </c>
      <c r="C89" s="203" t="str">
        <f>+RIEPILOGO!A165</f>
        <v>Proventi diversi</v>
      </c>
      <c r="D89" s="203" t="s">
        <v>285</v>
      </c>
      <c r="E89" s="204">
        <f t="shared" si="4"/>
        <v>0</v>
      </c>
      <c r="F89" s="203"/>
      <c r="G89" s="40" t="str">
        <f t="shared" si="5"/>
        <v xml:space="preserve"> </v>
      </c>
      <c r="R89" s="39">
        <f>+RIEPILOGO!C165</f>
        <v>0</v>
      </c>
      <c r="S89" s="39">
        <f>+RIEPILOGO!D165</f>
        <v>0</v>
      </c>
    </row>
    <row r="90" spans="1:19" x14ac:dyDescent="0.25">
      <c r="A90" s="201">
        <v>43830</v>
      </c>
      <c r="B90" s="202">
        <f>+RIEPILOGO!B166</f>
        <v>5115</v>
      </c>
      <c r="C90" s="203" t="str">
        <f>+RIEPILOGO!A166</f>
        <v>Proventi finanziari diversi</v>
      </c>
      <c r="D90" s="203" t="s">
        <v>285</v>
      </c>
      <c r="E90" s="204">
        <f t="shared" si="4"/>
        <v>0</v>
      </c>
      <c r="F90" s="203"/>
      <c r="G90" s="40" t="str">
        <f t="shared" si="5"/>
        <v xml:space="preserve"> </v>
      </c>
      <c r="R90" s="39">
        <f>+RIEPILOGO!C166</f>
        <v>0</v>
      </c>
      <c r="S90" s="39">
        <f>+RIEPILOGO!D166</f>
        <v>0</v>
      </c>
    </row>
    <row r="91" spans="1:19" x14ac:dyDescent="0.25">
      <c r="A91" s="201">
        <v>43830</v>
      </c>
      <c r="B91" s="202">
        <f>+RIEPILOGO!B167</f>
        <v>2202</v>
      </c>
      <c r="C91" s="203" t="str">
        <f>+RIEPILOGO!A167</f>
        <v>Provvigioni attive</v>
      </c>
      <c r="D91" s="203" t="s">
        <v>285</v>
      </c>
      <c r="E91" s="204">
        <f t="shared" si="4"/>
        <v>0</v>
      </c>
      <c r="F91" s="203"/>
      <c r="G91" s="40" t="str">
        <f t="shared" si="5"/>
        <v xml:space="preserve"> </v>
      </c>
      <c r="R91" s="39">
        <f>+RIEPILOGO!C167</f>
        <v>0</v>
      </c>
      <c r="S91" s="39">
        <f>+RIEPILOGO!D167</f>
        <v>0</v>
      </c>
    </row>
    <row r="92" spans="1:19" x14ac:dyDescent="0.25">
      <c r="A92" s="201">
        <v>43830</v>
      </c>
      <c r="B92" s="202">
        <f>+RIEPILOGO!B172</f>
        <v>2111</v>
      </c>
      <c r="C92" s="203" t="str">
        <f>+RIEPILOGO!A172</f>
        <v>Resi su vendite</v>
      </c>
      <c r="D92" s="203" t="s">
        <v>285</v>
      </c>
      <c r="E92" s="204">
        <f t="shared" si="4"/>
        <v>0</v>
      </c>
      <c r="F92" s="203"/>
      <c r="G92" s="40" t="str">
        <f t="shared" si="5"/>
        <v xml:space="preserve"> </v>
      </c>
      <c r="R92" s="39">
        <f>+RIEPILOGO!C172</f>
        <v>0</v>
      </c>
      <c r="S92" s="39">
        <f>+RIEPILOGO!D172</f>
        <v>0</v>
      </c>
    </row>
    <row r="93" spans="1:19" x14ac:dyDescent="0.25">
      <c r="A93" s="201">
        <v>43830</v>
      </c>
      <c r="B93" s="202">
        <f>+RIEPILOGO!B173</f>
        <v>2104</v>
      </c>
      <c r="C93" s="203" t="str">
        <f>+RIEPILOGO!A173</f>
        <v>Rimborsi diversi su vendite</v>
      </c>
      <c r="D93" s="203" t="s">
        <v>285</v>
      </c>
      <c r="E93" s="204">
        <f t="shared" si="4"/>
        <v>0</v>
      </c>
      <c r="F93" s="203"/>
      <c r="G93" s="40" t="str">
        <f t="shared" si="5"/>
        <v xml:space="preserve"> </v>
      </c>
      <c r="R93" s="39">
        <f>+RIEPILOGO!C173</f>
        <v>0</v>
      </c>
      <c r="S93" s="39">
        <f>+RIEPILOGO!D173</f>
        <v>0</v>
      </c>
    </row>
    <row r="94" spans="1:19" x14ac:dyDescent="0.25">
      <c r="A94" s="201">
        <v>43830</v>
      </c>
      <c r="B94" s="202">
        <f>+RIEPILOGO!B174</f>
        <v>2102</v>
      </c>
      <c r="C94" s="203" t="str">
        <f>+RIEPILOGO!A174</f>
        <v>Rimborsi per imballi</v>
      </c>
      <c r="D94" s="203" t="s">
        <v>285</v>
      </c>
      <c r="E94" s="204">
        <f t="shared" si="4"/>
        <v>0</v>
      </c>
      <c r="F94" s="203"/>
      <c r="G94" s="40" t="str">
        <f t="shared" si="5"/>
        <v xml:space="preserve"> </v>
      </c>
      <c r="R94" s="39">
        <f>+RIEPILOGO!C174</f>
        <v>0</v>
      </c>
      <c r="S94" s="39">
        <f>+RIEPILOGO!D174</f>
        <v>0</v>
      </c>
    </row>
    <row r="95" spans="1:19" x14ac:dyDescent="0.25">
      <c r="A95" s="201">
        <v>43830</v>
      </c>
      <c r="B95" s="202">
        <f>+RIEPILOGO!B175</f>
        <v>2103</v>
      </c>
      <c r="C95" s="203" t="str">
        <f>+RIEPILOGO!A175</f>
        <v>Rimborsi per trasporti</v>
      </c>
      <c r="D95" s="203" t="s">
        <v>285</v>
      </c>
      <c r="E95" s="204">
        <f t="shared" si="4"/>
        <v>0</v>
      </c>
      <c r="F95" s="203"/>
      <c r="G95" s="40" t="str">
        <f t="shared" si="5"/>
        <v xml:space="preserve"> </v>
      </c>
      <c r="R95" s="39">
        <f>+RIEPILOGO!C175</f>
        <v>0</v>
      </c>
      <c r="S95" s="39">
        <f>+RIEPILOGO!D175</f>
        <v>0</v>
      </c>
    </row>
    <row r="96" spans="1:19" x14ac:dyDescent="0.25">
      <c r="A96" s="201">
        <v>43830</v>
      </c>
      <c r="B96" s="202">
        <f>+RIEPILOGO!B176</f>
        <v>2203</v>
      </c>
      <c r="C96" s="203" t="str">
        <f>+RIEPILOGO!A176</f>
        <v>Rimborso spese bolli</v>
      </c>
      <c r="D96" s="203" t="s">
        <v>285</v>
      </c>
      <c r="E96" s="204">
        <f t="shared" si="4"/>
        <v>0</v>
      </c>
      <c r="F96" s="203"/>
      <c r="G96" s="40" t="str">
        <f t="shared" si="5"/>
        <v xml:space="preserve"> </v>
      </c>
      <c r="R96" s="39">
        <f>+RIEPILOGO!C176</f>
        <v>0</v>
      </c>
      <c r="S96" s="39">
        <f>+RIEPILOGO!D176</f>
        <v>0</v>
      </c>
    </row>
    <row r="97" spans="1:19" x14ac:dyDescent="0.25">
      <c r="A97" s="201">
        <v>43830</v>
      </c>
      <c r="B97" s="202">
        <f>+RIEPILOGO!B182</f>
        <v>5110</v>
      </c>
      <c r="C97" s="203" t="str">
        <f>+RIEPILOGO!A182</f>
        <v>Sconti attivi da fornitori</v>
      </c>
      <c r="D97" s="203" t="s">
        <v>285</v>
      </c>
      <c r="E97" s="204">
        <f t="shared" si="4"/>
        <v>0</v>
      </c>
      <c r="F97" s="203"/>
      <c r="G97" s="40" t="str">
        <f>+IF(E97&lt;0,"Il valore non dovrebbe essere negativo!!!!"," ")</f>
        <v xml:space="preserve"> </v>
      </c>
      <c r="R97" s="39">
        <f>+RIEPILOGO!C182</f>
        <v>0</v>
      </c>
      <c r="S97" s="39">
        <f>+RIEPILOGO!D182</f>
        <v>0</v>
      </c>
    </row>
    <row r="98" spans="1:19" x14ac:dyDescent="0.25">
      <c r="A98" s="201">
        <v>43830</v>
      </c>
      <c r="B98" s="202">
        <f>+RIEPILOGO!B187</f>
        <v>2210</v>
      </c>
      <c r="C98" s="203" t="str">
        <f>+RIEPILOGO!A187</f>
        <v>Sopravvenienze attive</v>
      </c>
      <c r="D98" s="203" t="s">
        <v>285</v>
      </c>
      <c r="E98" s="204">
        <f t="shared" si="4"/>
        <v>0</v>
      </c>
      <c r="F98" s="203"/>
      <c r="G98" s="40" t="str">
        <f t="shared" si="5"/>
        <v xml:space="preserve"> </v>
      </c>
      <c r="R98" s="39">
        <f>+RIEPILOGO!C187</f>
        <v>0</v>
      </c>
      <c r="S98" s="39">
        <f>+RIEPILOGO!D187</f>
        <v>0</v>
      </c>
    </row>
    <row r="99" spans="1:19" ht="30" x14ac:dyDescent="0.25">
      <c r="A99" s="201">
        <v>43830</v>
      </c>
      <c r="B99" s="202">
        <f>+RIEPILOGO!B211</f>
        <v>3220</v>
      </c>
      <c r="C99" s="205" t="str">
        <f>+RIEPILOGO!A211</f>
        <v>Variazione delle rimanenze di merci, 
imballaggi e materie di consumo</v>
      </c>
      <c r="D99" s="203" t="s">
        <v>285</v>
      </c>
      <c r="E99" s="204">
        <f>+S99-R99</f>
        <v>0</v>
      </c>
      <c r="F99" s="203"/>
      <c r="G99" s="40" t="str">
        <f t="shared" si="5"/>
        <v xml:space="preserve"> </v>
      </c>
      <c r="R99" s="39">
        <f>+RIEPILOGO!C211</f>
        <v>0</v>
      </c>
      <c r="S99" s="39">
        <f>+RIEPILOGO!D211</f>
        <v>0</v>
      </c>
    </row>
    <row r="100" spans="1:19" x14ac:dyDescent="0.25">
      <c r="A100" s="201">
        <v>43830</v>
      </c>
      <c r="B100" s="202">
        <f>+B3</f>
        <v>9001</v>
      </c>
      <c r="C100" s="203" t="str">
        <f>+C3</f>
        <v>Conto economico generale</v>
      </c>
      <c r="D100" s="203" t="s">
        <v>284</v>
      </c>
      <c r="E100" s="203"/>
      <c r="F100" s="204">
        <f>SUM(E4:E99)</f>
        <v>0</v>
      </c>
    </row>
    <row r="101" spans="1:19" x14ac:dyDescent="0.25">
      <c r="A101" s="206">
        <v>43830</v>
      </c>
      <c r="B101" s="207">
        <f>+VLOOKUP(C101,RIEPILOGO!$A$3:$B$211,2)</f>
        <v>9001</v>
      </c>
      <c r="C101" s="208" t="str">
        <f>+RIEPILOGO!A56</f>
        <v>Conto economico generale</v>
      </c>
      <c r="D101" s="208" t="s">
        <v>291</v>
      </c>
      <c r="E101" s="209">
        <f>+IF(F100-E3&lt;0,0,F100-E3)</f>
        <v>0</v>
      </c>
      <c r="F101" s="210">
        <f>+IF(F100-E3&lt;0,E3-F100,0)</f>
        <v>0</v>
      </c>
    </row>
    <row r="102" spans="1:19" x14ac:dyDescent="0.25">
      <c r="A102" s="206">
        <v>43830</v>
      </c>
      <c r="B102" s="207">
        <f>+VLOOKUP(C102,RIEPILOGO!$A$3:$B$211,2)</f>
        <v>1102</v>
      </c>
      <c r="C102" s="208" t="str">
        <f>+IF(F100&lt;E3,RIEPILOGO!A157,RIEPILOGO!A209)</f>
        <v>Utile dell’esercizio</v>
      </c>
      <c r="D102" s="208" t="s">
        <v>291</v>
      </c>
      <c r="E102" s="210">
        <f>+F101</f>
        <v>0</v>
      </c>
      <c r="F102" s="210">
        <f>+E101</f>
        <v>0</v>
      </c>
    </row>
    <row r="103" spans="1:19" x14ac:dyDescent="0.25">
      <c r="A103" s="206">
        <v>43830</v>
      </c>
      <c r="B103" s="207">
        <f>+B102</f>
        <v>1102</v>
      </c>
      <c r="C103" s="208" t="str">
        <f>+C102</f>
        <v>Utile dell’esercizio</v>
      </c>
      <c r="D103" s="208" t="s">
        <v>292</v>
      </c>
      <c r="E103" s="210">
        <f>+F102</f>
        <v>0</v>
      </c>
      <c r="F103" s="210">
        <f>+E102</f>
        <v>0</v>
      </c>
    </row>
    <row r="104" spans="1:19" x14ac:dyDescent="0.25">
      <c r="A104" s="206">
        <v>43830</v>
      </c>
      <c r="B104" s="207">
        <f>+VLOOKUP(C104,RIEPILOGO!$A$3:$B$211,2)</f>
        <v>1101</v>
      </c>
      <c r="C104" s="208" t="str">
        <f>+RIEPILOGO!A156</f>
        <v>Patrimonio netto</v>
      </c>
      <c r="D104" s="208" t="s">
        <v>293</v>
      </c>
      <c r="E104" s="210">
        <f>+F103</f>
        <v>0</v>
      </c>
      <c r="F104" s="210">
        <f>+E103</f>
        <v>0</v>
      </c>
    </row>
    <row r="105" spans="1:19" x14ac:dyDescent="0.25">
      <c r="A105" s="206">
        <v>43830</v>
      </c>
      <c r="B105" s="207">
        <f>+VLOOKUP(C101,RIEPILOGO!$A$3:$B$211,2)</f>
        <v>9001</v>
      </c>
      <c r="C105" s="208" t="str">
        <f>+RIEPILOGO!A156</f>
        <v>Patrimonio netto</v>
      </c>
      <c r="D105" s="208" t="s">
        <v>294</v>
      </c>
      <c r="E105" s="210">
        <f>+F106+F107</f>
        <v>0</v>
      </c>
      <c r="F105" s="209"/>
    </row>
    <row r="106" spans="1:19" x14ac:dyDescent="0.25">
      <c r="A106" s="206">
        <v>43830</v>
      </c>
      <c r="B106" s="207">
        <f>+RIEPILOGO!B161</f>
        <v>1104</v>
      </c>
      <c r="C106" s="208" t="str">
        <f>+RIEPILOGO!A161</f>
        <v>Prelievi del titolare</v>
      </c>
      <c r="D106" s="208" t="s">
        <v>292</v>
      </c>
      <c r="E106" s="209"/>
      <c r="F106" s="210">
        <f>S106-R106</f>
        <v>0</v>
      </c>
      <c r="G106" s="40" t="str">
        <f>+IF(F106&lt;0,"Il valore non dovrebbe essere negativo!!!!"," ")</f>
        <v xml:space="preserve"> </v>
      </c>
      <c r="R106" s="39">
        <f>+RIEPILOGO!D161</f>
        <v>0</v>
      </c>
      <c r="S106" s="39">
        <f>+RIEPILOGO!C161</f>
        <v>0</v>
      </c>
    </row>
    <row r="107" spans="1:19" x14ac:dyDescent="0.25">
      <c r="A107" s="206">
        <v>43830</v>
      </c>
      <c r="B107" s="207">
        <f>+RIEPILOGO!B179</f>
        <v>1105</v>
      </c>
      <c r="C107" s="208" t="str">
        <f>+RIEPILOGO!A179</f>
        <v>Ritenute subite alla fonte</v>
      </c>
      <c r="D107" s="208" t="s">
        <v>292</v>
      </c>
      <c r="E107" s="209"/>
      <c r="F107" s="210">
        <f>S107-R107</f>
        <v>0</v>
      </c>
      <c r="G107" s="40" t="str">
        <f>+IF(F107&lt;0,"Il valore non dovrebbe essere negativo!!!!"," ")</f>
        <v xml:space="preserve"> </v>
      </c>
      <c r="R107" s="39">
        <f>+RIEPILOGO!D179</f>
        <v>0</v>
      </c>
      <c r="S107" s="39">
        <f>+RIEPILOGO!C179</f>
        <v>0</v>
      </c>
    </row>
    <row r="108" spans="1:19" s="13" customFormat="1" ht="18.75" x14ac:dyDescent="0.3">
      <c r="A108" s="216">
        <v>43830</v>
      </c>
      <c r="B108" s="217">
        <f>+VLOOKUP(C108,RIEPILOGO!$A$3:$B$211,2)</f>
        <v>2002</v>
      </c>
      <c r="C108" s="218" t="str">
        <f>+RIEPILOGO!A43</f>
        <v>Bilancio di chiusura</v>
      </c>
      <c r="D108" s="218" t="s">
        <v>286</v>
      </c>
      <c r="E108" s="219">
        <f>SUM(F109:F155)</f>
        <v>0</v>
      </c>
      <c r="F108" s="220"/>
      <c r="G108" s="40"/>
      <c r="R108" s="28"/>
      <c r="S108" s="28"/>
    </row>
    <row r="109" spans="1:19" x14ac:dyDescent="0.25">
      <c r="A109" s="216">
        <v>43830</v>
      </c>
      <c r="B109" s="217" t="str">
        <f>+RIEPILOGO!B23</f>
        <v>0526</v>
      </c>
      <c r="C109" s="218" t="str">
        <f>+RIEPILOGO!A23</f>
        <v>Anticipazioni per c/ clienti</v>
      </c>
      <c r="D109" s="218" t="s">
        <v>295</v>
      </c>
      <c r="E109" s="218"/>
      <c r="F109" s="221">
        <f t="shared" ref="F109:F139" si="6">+S109-R109</f>
        <v>0</v>
      </c>
      <c r="G109" s="40" t="str">
        <f>+IF(F109&lt;0,"Il valore non dovrebbe essere negativo!!!!"," ")</f>
        <v xml:space="preserve"> </v>
      </c>
      <c r="R109" s="39">
        <f>+RIEPILOGO!D23</f>
        <v>0</v>
      </c>
      <c r="S109" s="39">
        <f>+RIEPILOGO!C23</f>
        <v>0</v>
      </c>
    </row>
    <row r="110" spans="1:19" x14ac:dyDescent="0.25">
      <c r="A110" s="216">
        <v>43830</v>
      </c>
      <c r="B110" s="217" t="str">
        <f>+RIEPILOGO!B24</f>
        <v>0527</v>
      </c>
      <c r="C110" s="218" t="str">
        <f>+RIEPILOGO!A24</f>
        <v>Anticipazioni per c/ fornitori</v>
      </c>
      <c r="D110" s="218" t="s">
        <v>295</v>
      </c>
      <c r="E110" s="218"/>
      <c r="F110" s="221">
        <f t="shared" si="6"/>
        <v>0</v>
      </c>
      <c r="G110" s="40" t="str">
        <f t="shared" ref="G110:G155" si="7">+IF(F110&lt;0,"Il valore non dovrebbe essere negativo!!!!"," ")</f>
        <v xml:space="preserve"> </v>
      </c>
      <c r="R110" s="39">
        <f>+RIEPILOGO!D24</f>
        <v>0</v>
      </c>
      <c r="S110" s="39">
        <f>+RIEPILOGO!C24</f>
        <v>0</v>
      </c>
    </row>
    <row r="111" spans="1:19" x14ac:dyDescent="0.25">
      <c r="A111" s="216">
        <v>43830</v>
      </c>
      <c r="B111" s="217" t="str">
        <f>+RIEPILOGO!B25</f>
        <v>0409</v>
      </c>
      <c r="C111" s="218" t="str">
        <f>+RIEPILOGO!A25</f>
        <v>Anticipi a fornitori (di merci e materiali)</v>
      </c>
      <c r="D111" s="218" t="s">
        <v>295</v>
      </c>
      <c r="E111" s="218"/>
      <c r="F111" s="221">
        <f t="shared" si="6"/>
        <v>0</v>
      </c>
      <c r="G111" s="40" t="str">
        <f t="shared" si="7"/>
        <v xml:space="preserve"> </v>
      </c>
      <c r="R111" s="39">
        <f>+RIEPILOGO!D25</f>
        <v>0</v>
      </c>
      <c r="S111" s="39">
        <f>+RIEPILOGO!C25</f>
        <v>0</v>
      </c>
    </row>
    <row r="112" spans="1:19" x14ac:dyDescent="0.25">
      <c r="A112" s="216">
        <v>43830</v>
      </c>
      <c r="B112" s="217" t="str">
        <f>+RIEPILOGO!B27</f>
        <v>0211</v>
      </c>
      <c r="C112" s="218" t="str">
        <f>+RIEPILOGO!A27</f>
        <v>Anticipi su immobilizzazioni materiali</v>
      </c>
      <c r="D112" s="218" t="s">
        <v>295</v>
      </c>
      <c r="E112" s="218"/>
      <c r="F112" s="221">
        <f t="shared" si="6"/>
        <v>0</v>
      </c>
      <c r="G112" s="40" t="str">
        <f t="shared" si="7"/>
        <v xml:space="preserve"> </v>
      </c>
      <c r="R112" s="39">
        <f>+RIEPILOGO!D27</f>
        <v>0</v>
      </c>
      <c r="S112" s="39">
        <f>+RIEPILOGO!C27</f>
        <v>0</v>
      </c>
    </row>
    <row r="113" spans="1:19" x14ac:dyDescent="0.25">
      <c r="A113" s="216">
        <v>43830</v>
      </c>
      <c r="B113" s="217" t="str">
        <f>+RIEPILOGO!B30</f>
        <v>0703</v>
      </c>
      <c r="C113" s="218" t="str">
        <f>+RIEPILOGO!A30</f>
        <v>Assegni in cassa</v>
      </c>
      <c r="D113" s="218" t="s">
        <v>295</v>
      </c>
      <c r="E113" s="218"/>
      <c r="F113" s="221">
        <f t="shared" si="6"/>
        <v>0</v>
      </c>
      <c r="G113" s="40" t="str">
        <f t="shared" si="7"/>
        <v xml:space="preserve"> </v>
      </c>
      <c r="R113" s="39">
        <f>+RIEPILOGO!D30</f>
        <v>0</v>
      </c>
      <c r="S113" s="39">
        <f>+RIEPILOGO!C30</f>
        <v>0</v>
      </c>
    </row>
    <row r="114" spans="1:19" x14ac:dyDescent="0.25">
      <c r="A114" s="216">
        <v>43830</v>
      </c>
      <c r="B114" s="217" t="str">
        <f>+RIEPILOGO!B31</f>
        <v>0205</v>
      </c>
      <c r="C114" s="218" t="str">
        <f>+RIEPILOGO!A31</f>
        <v>Attrezzature</v>
      </c>
      <c r="D114" s="218" t="s">
        <v>295</v>
      </c>
      <c r="E114" s="218"/>
      <c r="F114" s="221">
        <f t="shared" si="6"/>
        <v>0</v>
      </c>
      <c r="G114" s="40" t="str">
        <f t="shared" si="7"/>
        <v xml:space="preserve"> </v>
      </c>
      <c r="R114" s="39">
        <f>+RIEPILOGO!D31</f>
        <v>0</v>
      </c>
      <c r="S114" s="39">
        <f>+RIEPILOGO!C31</f>
        <v>0</v>
      </c>
    </row>
    <row r="115" spans="1:19" x14ac:dyDescent="0.25">
      <c r="A115" s="216">
        <v>43830</v>
      </c>
      <c r="B115" s="217" t="str">
        <f>+RIEPILOGO!B32</f>
        <v>0208</v>
      </c>
      <c r="C115" s="218" t="str">
        <f>+RIEPILOGO!A32</f>
        <v>Automezzi</v>
      </c>
      <c r="D115" s="218" t="s">
        <v>295</v>
      </c>
      <c r="E115" s="218"/>
      <c r="F115" s="221">
        <f t="shared" si="6"/>
        <v>0</v>
      </c>
      <c r="G115" s="40" t="str">
        <f t="shared" si="7"/>
        <v xml:space="preserve"> </v>
      </c>
      <c r="R115" s="39">
        <f>+RIEPILOGO!D32</f>
        <v>0</v>
      </c>
      <c r="S115" s="39">
        <f>+RIEPILOGO!C32</f>
        <v>0</v>
      </c>
    </row>
    <row r="116" spans="1:19" x14ac:dyDescent="0.25">
      <c r="A116" s="216">
        <v>43830</v>
      </c>
      <c r="B116" s="217" t="str">
        <f>+RIEPILOGO!B33</f>
        <v>0109</v>
      </c>
      <c r="C116" s="218" t="str">
        <f>+RIEPILOGO!A33</f>
        <v>Avviamento</v>
      </c>
      <c r="D116" s="218" t="s">
        <v>295</v>
      </c>
      <c r="E116" s="218"/>
      <c r="F116" s="221">
        <f t="shared" si="6"/>
        <v>0</v>
      </c>
      <c r="G116" s="40" t="str">
        <f t="shared" si="7"/>
        <v xml:space="preserve"> </v>
      </c>
      <c r="R116" s="39">
        <f>+RIEPILOGO!D33</f>
        <v>0</v>
      </c>
      <c r="S116" s="39">
        <f>+RIEPILOGO!C33</f>
        <v>0</v>
      </c>
    </row>
    <row r="117" spans="1:19" x14ac:dyDescent="0.25">
      <c r="A117" s="216">
        <v>43830</v>
      </c>
      <c r="B117" s="217" t="str">
        <f>+RIEPILOGO!B40</f>
        <v>0701</v>
      </c>
      <c r="C117" s="218" t="str">
        <f>+RIEPILOGO!A40</f>
        <v>Banche c/c attivi</v>
      </c>
      <c r="D117" s="218" t="s">
        <v>295</v>
      </c>
      <c r="E117" s="218"/>
      <c r="F117" s="221">
        <f>+'LIBRO GIORNALE'!J11</f>
        <v>0</v>
      </c>
      <c r="G117" s="40" t="str">
        <f t="shared" si="7"/>
        <v xml:space="preserve"> </v>
      </c>
      <c r="R117" s="39">
        <f>+RIEPILOGO!D40</f>
        <v>0</v>
      </c>
      <c r="S117" s="39">
        <f>+RIEPILOGO!C40</f>
        <v>0</v>
      </c>
    </row>
    <row r="118" spans="1:19" x14ac:dyDescent="0.25">
      <c r="A118" s="216">
        <v>43830</v>
      </c>
      <c r="B118" s="217" t="str">
        <f>+RIEPILOGO!B44</f>
        <v>0702</v>
      </c>
      <c r="C118" s="218" t="str">
        <f>+RIEPILOGO!A44</f>
        <v>C/C postali</v>
      </c>
      <c r="D118" s="218" t="s">
        <v>295</v>
      </c>
      <c r="E118" s="218"/>
      <c r="F118" s="221">
        <f t="shared" si="6"/>
        <v>0</v>
      </c>
      <c r="G118" s="40" t="str">
        <f t="shared" si="7"/>
        <v xml:space="preserve"> </v>
      </c>
      <c r="R118" s="39">
        <f>+RIEPILOGO!D44</f>
        <v>0</v>
      </c>
      <c r="S118" s="39">
        <f>+RIEPILOGO!C44</f>
        <v>0</v>
      </c>
    </row>
    <row r="119" spans="1:19" x14ac:dyDescent="0.25">
      <c r="A119" s="216">
        <v>43830</v>
      </c>
      <c r="B119" s="217" t="str">
        <f>+RIEPILOGO!B45</f>
        <v>0503</v>
      </c>
      <c r="C119" s="218" t="str">
        <f>+RIEPILOGO!A45</f>
        <v>Cambiali attive</v>
      </c>
      <c r="D119" s="218" t="s">
        <v>295</v>
      </c>
      <c r="E119" s="218"/>
      <c r="F119" s="221">
        <f t="shared" si="6"/>
        <v>0</v>
      </c>
      <c r="G119" s="40" t="str">
        <f t="shared" si="7"/>
        <v xml:space="preserve"> </v>
      </c>
      <c r="R119" s="39">
        <f>+RIEPILOGO!D45</f>
        <v>0</v>
      </c>
      <c r="S119" s="39">
        <f>+RIEPILOGO!C45</f>
        <v>0</v>
      </c>
    </row>
    <row r="120" spans="1:19" x14ac:dyDescent="0.25">
      <c r="A120" s="216">
        <v>43830</v>
      </c>
      <c r="B120" s="217" t="str">
        <f>+RIEPILOGO!B48</f>
        <v>0611</v>
      </c>
      <c r="C120" s="218" t="str">
        <f>+RIEPILOGO!A48</f>
        <v>Cauzioni a fornitori per imballi</v>
      </c>
      <c r="D120" s="218" t="s">
        <v>295</v>
      </c>
      <c r="E120" s="218"/>
      <c r="F120" s="221">
        <f t="shared" si="6"/>
        <v>0</v>
      </c>
      <c r="G120" s="40" t="str">
        <f t="shared" si="7"/>
        <v xml:space="preserve"> </v>
      </c>
      <c r="J120" s="138" t="s">
        <v>333</v>
      </c>
      <c r="K120" s="139"/>
      <c r="L120" s="139"/>
      <c r="M120" s="233"/>
      <c r="R120" s="39">
        <f>+RIEPILOGO!D48</f>
        <v>0</v>
      </c>
      <c r="S120" s="39">
        <f>+RIEPILOGO!C48</f>
        <v>0</v>
      </c>
    </row>
    <row r="121" spans="1:19" x14ac:dyDescent="0.25">
      <c r="A121" s="216">
        <v>43830</v>
      </c>
      <c r="B121" s="217" t="str">
        <f>+RIEPILOGO!B52</f>
        <v>0530</v>
      </c>
      <c r="C121" s="218" t="str">
        <f>+RIEPILOGO!A52</f>
        <v>Clienti c/ fatture da emettere</v>
      </c>
      <c r="D121" s="218" t="s">
        <v>295</v>
      </c>
      <c r="E121" s="218"/>
      <c r="F121" s="221">
        <f t="shared" si="6"/>
        <v>0</v>
      </c>
      <c r="G121" s="40" t="str">
        <f t="shared" si="7"/>
        <v xml:space="preserve"> </v>
      </c>
      <c r="J121" s="140" t="str">
        <f>+D108</f>
        <v>chiusura delle attività finali</v>
      </c>
      <c r="K121" s="87"/>
      <c r="L121" s="87"/>
      <c r="M121" s="219">
        <f>+E108</f>
        <v>0</v>
      </c>
      <c r="R121" s="39">
        <f>+RIEPILOGO!D52</f>
        <v>0</v>
      </c>
      <c r="S121" s="39">
        <f>+RIEPILOGO!C52</f>
        <v>0</v>
      </c>
    </row>
    <row r="122" spans="1:19" x14ac:dyDescent="0.25">
      <c r="A122" s="216">
        <v>43830</v>
      </c>
      <c r="B122" s="217" t="str">
        <f>+RIEPILOGO!B53</f>
        <v>0502</v>
      </c>
      <c r="C122" s="218" t="str">
        <f>+RIEPILOGO!A53</f>
        <v>Clienti diversi</v>
      </c>
      <c r="D122" s="218" t="s">
        <v>295</v>
      </c>
      <c r="E122" s="218"/>
      <c r="F122" s="221">
        <f t="shared" si="6"/>
        <v>0</v>
      </c>
      <c r="G122" s="40" t="str">
        <f t="shared" si="7"/>
        <v xml:space="preserve"> </v>
      </c>
      <c r="J122" s="140" t="str">
        <f>+D206</f>
        <v>chiusura delle passività finali</v>
      </c>
      <c r="K122" s="87"/>
      <c r="L122" s="87"/>
      <c r="M122" s="219">
        <f>+F206</f>
        <v>0</v>
      </c>
      <c r="N122" s="38">
        <f>+M121-M122</f>
        <v>0</v>
      </c>
      <c r="R122" s="39">
        <f>+RIEPILOGO!D53</f>
        <v>0</v>
      </c>
      <c r="S122" s="39">
        <f>+RIEPILOGO!C53</f>
        <v>0</v>
      </c>
    </row>
    <row r="123" spans="1:19" x14ac:dyDescent="0.25">
      <c r="A123" s="216">
        <v>43830</v>
      </c>
      <c r="B123" s="217" t="str">
        <f>+RIEPILOGO!B57</f>
        <v>0102</v>
      </c>
      <c r="C123" s="218" t="str">
        <f>+RIEPILOGO!A57</f>
        <v>Costi di ampliamento</v>
      </c>
      <c r="D123" s="218" t="s">
        <v>295</v>
      </c>
      <c r="E123" s="218"/>
      <c r="F123" s="221">
        <f t="shared" si="6"/>
        <v>0</v>
      </c>
      <c r="G123" s="40" t="str">
        <f t="shared" si="7"/>
        <v xml:space="preserve"> </v>
      </c>
      <c r="J123" s="140" t="str">
        <f>+RIEPILOGO!A209</f>
        <v>Utile dell’esercizio</v>
      </c>
      <c r="K123" s="87"/>
      <c r="L123" s="87"/>
      <c r="M123" s="219">
        <f>+F102</f>
        <v>0</v>
      </c>
      <c r="R123" s="39">
        <f>+RIEPILOGO!D57</f>
        <v>0</v>
      </c>
      <c r="S123" s="39">
        <f>+RIEPILOGO!C57</f>
        <v>0</v>
      </c>
    </row>
    <row r="124" spans="1:19" x14ac:dyDescent="0.25">
      <c r="A124" s="216">
        <v>43830</v>
      </c>
      <c r="B124" s="217" t="str">
        <f>+RIEPILOGO!B58</f>
        <v>0101</v>
      </c>
      <c r="C124" s="218" t="str">
        <f>+RIEPILOGO!A58</f>
        <v>Costi di impianto</v>
      </c>
      <c r="D124" s="218" t="s">
        <v>295</v>
      </c>
      <c r="E124" s="218"/>
      <c r="F124" s="221">
        <f t="shared" si="6"/>
        <v>0</v>
      </c>
      <c r="G124" s="40" t="str">
        <f t="shared" si="7"/>
        <v xml:space="preserve"> </v>
      </c>
      <c r="J124" s="140" t="str">
        <f>+RIEPILOGO!A157</f>
        <v>Perdita dell’esercizio</v>
      </c>
      <c r="K124" s="87"/>
      <c r="L124" s="87"/>
      <c r="M124" s="219">
        <f>+E104</f>
        <v>0</v>
      </c>
      <c r="R124" s="39">
        <f>+RIEPILOGO!D58</f>
        <v>0</v>
      </c>
      <c r="S124" s="39">
        <f>+RIEPILOGO!C58</f>
        <v>0</v>
      </c>
    </row>
    <row r="125" spans="1:19" x14ac:dyDescent="0.25">
      <c r="A125" s="216">
        <v>43830</v>
      </c>
      <c r="B125" s="217" t="str">
        <f>+RIEPILOGO!B60</f>
        <v>0535</v>
      </c>
      <c r="C125" s="218" t="str">
        <f>+RIEPILOGO!A60</f>
        <v>Crediti da liquidare</v>
      </c>
      <c r="D125" s="218" t="s">
        <v>295</v>
      </c>
      <c r="E125" s="218"/>
      <c r="F125" s="221">
        <f t="shared" si="6"/>
        <v>0</v>
      </c>
      <c r="G125" s="40" t="str">
        <f t="shared" si="7"/>
        <v xml:space="preserve"> </v>
      </c>
      <c r="J125" s="140" t="str">
        <f>+C106</f>
        <v>Prelievi del titolare</v>
      </c>
      <c r="K125" s="87"/>
      <c r="L125" s="87"/>
      <c r="M125" s="219">
        <f>+F106</f>
        <v>0</v>
      </c>
      <c r="R125" s="39">
        <f>+RIEPILOGO!D60</f>
        <v>0</v>
      </c>
      <c r="S125" s="39">
        <f>+RIEPILOGO!C60</f>
        <v>0</v>
      </c>
    </row>
    <row r="126" spans="1:19" x14ac:dyDescent="0.25">
      <c r="A126" s="216">
        <v>43830</v>
      </c>
      <c r="B126" s="217" t="str">
        <f>+RIEPILOGO!B61</f>
        <v>0620</v>
      </c>
      <c r="C126" s="218" t="str">
        <f>+RIEPILOGO!A61</f>
        <v>Crediti diversi</v>
      </c>
      <c r="D126" s="218" t="s">
        <v>295</v>
      </c>
      <c r="E126" s="218"/>
      <c r="F126" s="221">
        <f t="shared" si="6"/>
        <v>0</v>
      </c>
      <c r="G126" s="40" t="str">
        <f t="shared" si="7"/>
        <v xml:space="preserve"> </v>
      </c>
      <c r="J126" s="140" t="str">
        <f>+C107</f>
        <v>Ritenute subite alla fonte</v>
      </c>
      <c r="K126" s="87"/>
      <c r="L126" s="87"/>
      <c r="M126" s="219">
        <f>+F107</f>
        <v>0</v>
      </c>
      <c r="R126" s="39">
        <f>+RIEPILOGO!D61</f>
        <v>0</v>
      </c>
      <c r="S126" s="39">
        <f>+RIEPILOGO!C61</f>
        <v>0</v>
      </c>
    </row>
    <row r="127" spans="1:19" x14ac:dyDescent="0.25">
      <c r="A127" s="216">
        <v>43830</v>
      </c>
      <c r="B127" s="217" t="str">
        <f>+RIEPILOGO!B62</f>
        <v>0621</v>
      </c>
      <c r="C127" s="218" t="str">
        <f>+RIEPILOGO!A62</f>
        <v>Crediti diversi da liquidare</v>
      </c>
      <c r="D127" s="218" t="s">
        <v>295</v>
      </c>
      <c r="E127" s="218"/>
      <c r="F127" s="221">
        <f t="shared" si="6"/>
        <v>0</v>
      </c>
      <c r="G127" s="40" t="str">
        <f t="shared" si="7"/>
        <v xml:space="preserve"> </v>
      </c>
      <c r="J127" s="141" t="str">
        <f>+C105</f>
        <v>Patrimonio netto</v>
      </c>
      <c r="K127" s="142"/>
      <c r="L127" s="142"/>
      <c r="M127" s="234">
        <f>+M121-M122+M123-M124-M125-M126</f>
        <v>0</v>
      </c>
      <c r="R127" s="39">
        <f>+RIEPILOGO!D62</f>
        <v>0</v>
      </c>
      <c r="S127" s="39">
        <f>+RIEPILOGO!C62</f>
        <v>0</v>
      </c>
    </row>
    <row r="128" spans="1:19" x14ac:dyDescent="0.25">
      <c r="A128" s="216">
        <v>43830</v>
      </c>
      <c r="B128" s="217" t="str">
        <f>+RIEPILOGO!B63</f>
        <v>0508</v>
      </c>
      <c r="C128" s="218" t="str">
        <f>+RIEPILOGO!A63</f>
        <v>Crediti insoluti</v>
      </c>
      <c r="D128" s="218" t="s">
        <v>295</v>
      </c>
      <c r="E128" s="218"/>
      <c r="F128" s="221">
        <f t="shared" si="6"/>
        <v>0</v>
      </c>
      <c r="G128" s="40" t="str">
        <f t="shared" si="7"/>
        <v xml:space="preserve"> </v>
      </c>
      <c r="R128" s="39">
        <f>+RIEPILOGO!D63</f>
        <v>0</v>
      </c>
      <c r="S128" s="39">
        <f>+RIEPILOGO!C63</f>
        <v>0</v>
      </c>
    </row>
    <row r="129" spans="1:19" x14ac:dyDescent="0.25">
      <c r="A129" s="216">
        <v>43830</v>
      </c>
      <c r="B129" s="217" t="str">
        <f>+RIEPILOGO!B64</f>
        <v>0605</v>
      </c>
      <c r="C129" s="218" t="str">
        <f>+RIEPILOGO!A64</f>
        <v>Crediti per anticipi IRAP</v>
      </c>
      <c r="D129" s="218" t="s">
        <v>295</v>
      </c>
      <c r="E129" s="218"/>
      <c r="F129" s="221">
        <f t="shared" si="6"/>
        <v>0</v>
      </c>
      <c r="G129" s="40" t="str">
        <f t="shared" si="7"/>
        <v xml:space="preserve"> </v>
      </c>
      <c r="R129" s="39">
        <f>+RIEPILOGO!D64</f>
        <v>0</v>
      </c>
      <c r="S129" s="39">
        <f>+RIEPILOGO!C64</f>
        <v>0</v>
      </c>
    </row>
    <row r="130" spans="1:19" x14ac:dyDescent="0.25">
      <c r="A130" s="216">
        <v>43830</v>
      </c>
      <c r="B130" s="217" t="str">
        <f>+RIEPILOGO!B65</f>
        <v>0606</v>
      </c>
      <c r="C130" s="218" t="str">
        <f>+RIEPILOGO!A65</f>
        <v>Crediti per IRAP</v>
      </c>
      <c r="D130" s="218" t="s">
        <v>295</v>
      </c>
      <c r="E130" s="218"/>
      <c r="F130" s="221">
        <f t="shared" si="6"/>
        <v>0</v>
      </c>
      <c r="G130" s="40" t="str">
        <f t="shared" si="7"/>
        <v xml:space="preserve"> </v>
      </c>
      <c r="R130" s="39">
        <f>+RIEPILOGO!D65</f>
        <v>0</v>
      </c>
      <c r="S130" s="39">
        <f>+RIEPILOGO!C65</f>
        <v>0</v>
      </c>
    </row>
    <row r="131" spans="1:19" x14ac:dyDescent="0.25">
      <c r="A131" s="216">
        <v>43830</v>
      </c>
      <c r="B131" s="217" t="str">
        <f>+RIEPILOGO!B66</f>
        <v>0501</v>
      </c>
      <c r="C131" s="218" t="str">
        <f>+RIEPILOGO!A66</f>
        <v>Crediti v/ clienti</v>
      </c>
      <c r="D131" s="218" t="s">
        <v>295</v>
      </c>
      <c r="E131" s="218"/>
      <c r="F131" s="221">
        <f t="shared" si="6"/>
        <v>0</v>
      </c>
      <c r="G131" s="40" t="str">
        <f t="shared" si="7"/>
        <v xml:space="preserve"> </v>
      </c>
      <c r="R131" s="39">
        <f>+RIEPILOGO!D66</f>
        <v>0</v>
      </c>
      <c r="S131" s="39">
        <f>+RIEPILOGO!C66</f>
        <v>0</v>
      </c>
    </row>
    <row r="132" spans="1:19" x14ac:dyDescent="0.25">
      <c r="A132" s="216">
        <v>43830</v>
      </c>
      <c r="B132" s="217" t="str">
        <f>+RIEPILOGO!B67</f>
        <v>0603</v>
      </c>
      <c r="C132" s="218" t="str">
        <f>+RIEPILOGO!A67</f>
        <v>Crediti v/ Erario per Iva</v>
      </c>
      <c r="D132" s="218" t="s">
        <v>295</v>
      </c>
      <c r="E132" s="218"/>
      <c r="F132" s="221">
        <f>+'LIBRO GIORNALE'!J23</f>
        <v>0</v>
      </c>
      <c r="G132" s="40" t="str">
        <f t="shared" si="7"/>
        <v xml:space="preserve"> </v>
      </c>
      <c r="R132" s="39">
        <f>+RIEPILOGO!D67</f>
        <v>0</v>
      </c>
      <c r="S132" s="39">
        <f>+RIEPILOGO!C67</f>
        <v>0</v>
      </c>
    </row>
    <row r="133" spans="1:19" x14ac:dyDescent="0.25">
      <c r="A133" s="216">
        <v>43830</v>
      </c>
      <c r="B133" s="217" t="str">
        <f>+RIEPILOGO!B68</f>
        <v>0616</v>
      </c>
      <c r="C133" s="218" t="str">
        <f>+RIEPILOGO!A68</f>
        <v>Crediti v/ Istituti di previdenza</v>
      </c>
      <c r="D133" s="218" t="s">
        <v>295</v>
      </c>
      <c r="E133" s="218"/>
      <c r="F133" s="221">
        <f>+'LIBRO GIORNALE'!J33</f>
        <v>0</v>
      </c>
      <c r="G133" s="40" t="str">
        <f t="shared" si="7"/>
        <v xml:space="preserve"> </v>
      </c>
      <c r="R133" s="39">
        <f>+RIEPILOGO!D68</f>
        <v>0</v>
      </c>
      <c r="S133" s="39">
        <f>+RIEPILOGO!C68</f>
        <v>0</v>
      </c>
    </row>
    <row r="134" spans="1:19" x14ac:dyDescent="0.25">
      <c r="A134" s="216">
        <v>43830</v>
      </c>
      <c r="B134" s="217" t="str">
        <f>+RIEPILOGO!B81</f>
        <v>0704</v>
      </c>
      <c r="C134" s="218" t="str">
        <f>+RIEPILOGO!A81</f>
        <v>Denaro in cassa</v>
      </c>
      <c r="D134" s="218" t="s">
        <v>295</v>
      </c>
      <c r="E134" s="218"/>
      <c r="F134" s="221">
        <f t="shared" si="6"/>
        <v>0</v>
      </c>
      <c r="G134" s="40" t="str">
        <f t="shared" si="7"/>
        <v xml:space="preserve"> </v>
      </c>
      <c r="R134" s="39">
        <f>+RIEPILOGO!D81</f>
        <v>0</v>
      </c>
      <c r="S134" s="39">
        <f>+RIEPILOGO!C81</f>
        <v>0</v>
      </c>
    </row>
    <row r="135" spans="1:19" x14ac:dyDescent="0.25">
      <c r="A135" s="216">
        <v>43830</v>
      </c>
      <c r="B135" s="217" t="str">
        <f>+RIEPILOGO!B82</f>
        <v>0615</v>
      </c>
      <c r="C135" s="218" t="str">
        <f>+RIEPILOGO!A82</f>
        <v>Dipendenti c/ anticipi</v>
      </c>
      <c r="D135" s="218" t="s">
        <v>295</v>
      </c>
      <c r="E135" s="218"/>
      <c r="F135" s="221">
        <f t="shared" si="6"/>
        <v>0</v>
      </c>
      <c r="G135" s="40" t="str">
        <f t="shared" si="7"/>
        <v xml:space="preserve"> </v>
      </c>
      <c r="R135" s="39">
        <f>+RIEPILOGO!D82</f>
        <v>0</v>
      </c>
      <c r="S135" s="39">
        <f>+RIEPILOGO!C82</f>
        <v>0</v>
      </c>
    </row>
    <row r="136" spans="1:19" x14ac:dyDescent="0.25">
      <c r="A136" s="216">
        <v>43830</v>
      </c>
      <c r="B136" s="217" t="str">
        <f>+RIEPILOGO!B85</f>
        <v>0505</v>
      </c>
      <c r="C136" s="218" t="str">
        <f>+RIEPILOGO!A85</f>
        <v>Effetti all’incasso</v>
      </c>
      <c r="D136" s="218" t="s">
        <v>295</v>
      </c>
      <c r="E136" s="218"/>
      <c r="F136" s="221">
        <f t="shared" si="6"/>
        <v>0</v>
      </c>
      <c r="G136" s="40" t="str">
        <f t="shared" si="7"/>
        <v xml:space="preserve"> </v>
      </c>
      <c r="R136" s="39">
        <f>+RIEPILOGO!D85</f>
        <v>0</v>
      </c>
      <c r="S136" s="39">
        <f>+RIEPILOGO!C85</f>
        <v>0</v>
      </c>
    </row>
    <row r="137" spans="1:19" x14ac:dyDescent="0.25">
      <c r="A137" s="216">
        <v>43830</v>
      </c>
      <c r="B137" s="217" t="str">
        <f>+RIEPILOGO!B86</f>
        <v>0504</v>
      </c>
      <c r="C137" s="218" t="str">
        <f>+RIEPILOGO!A86</f>
        <v>Effetti allo sconto</v>
      </c>
      <c r="D137" s="218" t="s">
        <v>295</v>
      </c>
      <c r="E137" s="218"/>
      <c r="F137" s="221">
        <f t="shared" si="6"/>
        <v>0</v>
      </c>
      <c r="G137" s="40" t="str">
        <f t="shared" si="7"/>
        <v xml:space="preserve"> </v>
      </c>
      <c r="R137" s="39">
        <f>+RIEPILOGO!D86</f>
        <v>0</v>
      </c>
      <c r="S137" s="39">
        <f>+RIEPILOGO!C86</f>
        <v>0</v>
      </c>
    </row>
    <row r="138" spans="1:19" x14ac:dyDescent="0.25">
      <c r="A138" s="216">
        <v>43830</v>
      </c>
      <c r="B138" s="217" t="str">
        <f>+RIEPILOGO!B87</f>
        <v>0507</v>
      </c>
      <c r="C138" s="218" t="str">
        <f>+RIEPILOGO!A87</f>
        <v>Effetti in sofferenza</v>
      </c>
      <c r="D138" s="218" t="s">
        <v>295</v>
      </c>
      <c r="E138" s="218"/>
      <c r="F138" s="221">
        <f t="shared" si="6"/>
        <v>0</v>
      </c>
      <c r="G138" s="40" t="str">
        <f t="shared" si="7"/>
        <v xml:space="preserve"> </v>
      </c>
      <c r="R138" s="39">
        <f>+RIEPILOGO!D87</f>
        <v>0</v>
      </c>
      <c r="S138" s="39">
        <f>+RIEPILOGO!C87</f>
        <v>0</v>
      </c>
    </row>
    <row r="139" spans="1:19" x14ac:dyDescent="0.25">
      <c r="A139" s="216">
        <v>43830</v>
      </c>
      <c r="B139" s="217" t="str">
        <f>+RIEPILOGO!B88</f>
        <v>0506</v>
      </c>
      <c r="C139" s="218" t="str">
        <f>+RIEPILOGO!A88</f>
        <v>Effetti insoluti</v>
      </c>
      <c r="D139" s="218" t="s">
        <v>295</v>
      </c>
      <c r="E139" s="218"/>
      <c r="F139" s="221">
        <f t="shared" si="6"/>
        <v>0</v>
      </c>
      <c r="G139" s="40" t="str">
        <f t="shared" si="7"/>
        <v xml:space="preserve"> </v>
      </c>
      <c r="R139" s="39">
        <f>+RIEPILOGO!D88</f>
        <v>0</v>
      </c>
      <c r="S139" s="39">
        <f>+RIEPILOGO!C88</f>
        <v>0</v>
      </c>
    </row>
    <row r="140" spans="1:19" x14ac:dyDescent="0.25">
      <c r="A140" s="216">
        <v>43830</v>
      </c>
      <c r="B140" s="217" t="str">
        <f>+RIEPILOGO!B94</f>
        <v>0202</v>
      </c>
      <c r="C140" s="218" t="str">
        <f>+RIEPILOGO!A94</f>
        <v>Fabbricati</v>
      </c>
      <c r="D140" s="218" t="s">
        <v>295</v>
      </c>
      <c r="E140" s="218"/>
      <c r="F140" s="221">
        <f t="shared" ref="F140:F155" si="8">+S140-R140</f>
        <v>0</v>
      </c>
      <c r="G140" s="40" t="str">
        <f t="shared" si="7"/>
        <v xml:space="preserve"> </v>
      </c>
      <c r="R140" s="39">
        <f>+RIEPILOGO!D94</f>
        <v>0</v>
      </c>
      <c r="S140" s="39">
        <f>+RIEPILOGO!C94</f>
        <v>0</v>
      </c>
    </row>
    <row r="141" spans="1:19" x14ac:dyDescent="0.25">
      <c r="A141" s="216">
        <v>43830</v>
      </c>
      <c r="B141" s="217" t="str">
        <f>+RIEPILOGO!B118</f>
        <v>0209</v>
      </c>
      <c r="C141" s="218" t="str">
        <f>+RIEPILOGO!A118</f>
        <v>Imballaggi durevoli</v>
      </c>
      <c r="D141" s="218" t="s">
        <v>295</v>
      </c>
      <c r="E141" s="218"/>
      <c r="F141" s="221">
        <f t="shared" si="8"/>
        <v>0</v>
      </c>
      <c r="G141" s="40" t="str">
        <f t="shared" si="7"/>
        <v xml:space="preserve"> </v>
      </c>
      <c r="R141" s="39">
        <f>+RIEPILOGO!D118</f>
        <v>0</v>
      </c>
      <c r="S141" s="39">
        <f>+RIEPILOGO!C118</f>
        <v>0</v>
      </c>
    </row>
    <row r="142" spans="1:19" x14ac:dyDescent="0.25">
      <c r="A142" s="216">
        <v>43830</v>
      </c>
      <c r="B142" s="217" t="str">
        <f>+RIEPILOGO!B119</f>
        <v>0203</v>
      </c>
      <c r="C142" s="218" t="str">
        <f>+RIEPILOGO!A119</f>
        <v>Impianti</v>
      </c>
      <c r="D142" s="218" t="s">
        <v>295</v>
      </c>
      <c r="E142" s="218"/>
      <c r="F142" s="221">
        <f t="shared" si="8"/>
        <v>0</v>
      </c>
      <c r="G142" s="40" t="str">
        <f t="shared" si="7"/>
        <v xml:space="preserve"> </v>
      </c>
      <c r="R142" s="39">
        <f>+RIEPILOGO!D119</f>
        <v>0</v>
      </c>
      <c r="S142" s="39">
        <f>+RIEPILOGO!C119</f>
        <v>0</v>
      </c>
    </row>
    <row r="143" spans="1:19" x14ac:dyDescent="0.25">
      <c r="A143" s="216">
        <v>43830</v>
      </c>
      <c r="B143" s="217" t="str">
        <f>+RIEPILOGO!B134</f>
        <v>0204</v>
      </c>
      <c r="C143" s="218" t="str">
        <f>+RIEPILOGO!A134</f>
        <v>Macchinari</v>
      </c>
      <c r="D143" s="218" t="s">
        <v>295</v>
      </c>
      <c r="E143" s="218"/>
      <c r="F143" s="221">
        <f t="shared" si="8"/>
        <v>0</v>
      </c>
      <c r="G143" s="40" t="str">
        <f t="shared" si="7"/>
        <v xml:space="preserve"> </v>
      </c>
      <c r="R143" s="39">
        <f>+RIEPILOGO!D134</f>
        <v>0</v>
      </c>
      <c r="S143" s="39">
        <f>+RIEPILOGO!C134</f>
        <v>0</v>
      </c>
    </row>
    <row r="144" spans="1:19" x14ac:dyDescent="0.25">
      <c r="A144" s="216">
        <v>43830</v>
      </c>
      <c r="B144" s="217" t="str">
        <f>+RIEPILOGO!B135</f>
        <v>0207</v>
      </c>
      <c r="C144" s="218" t="str">
        <f>+RIEPILOGO!A135</f>
        <v>Macchine d’ufficio</v>
      </c>
      <c r="D144" s="218" t="s">
        <v>295</v>
      </c>
      <c r="E144" s="218"/>
      <c r="F144" s="221">
        <f t="shared" si="8"/>
        <v>0</v>
      </c>
      <c r="G144" s="40" t="str">
        <f t="shared" si="7"/>
        <v xml:space="preserve"> </v>
      </c>
      <c r="R144" s="39">
        <f>+RIEPILOGO!D135</f>
        <v>0</v>
      </c>
      <c r="S144" s="39">
        <f>+RIEPILOGO!C135</f>
        <v>0</v>
      </c>
    </row>
    <row r="145" spans="1:19" x14ac:dyDescent="0.25">
      <c r="A145" s="216">
        <v>43830</v>
      </c>
      <c r="B145" s="217" t="str">
        <f>+RIEPILOGO!B136</f>
        <v>0402</v>
      </c>
      <c r="C145" s="218" t="str">
        <f>+RIEPILOGO!A136</f>
        <v>Magazzino imballaggi</v>
      </c>
      <c r="D145" s="218" t="s">
        <v>295</v>
      </c>
      <c r="E145" s="218"/>
      <c r="F145" s="221">
        <f t="shared" si="8"/>
        <v>0</v>
      </c>
      <c r="G145" s="40" t="str">
        <f t="shared" si="7"/>
        <v xml:space="preserve"> </v>
      </c>
      <c r="R145" s="39">
        <f>+RIEPILOGO!D136</f>
        <v>0</v>
      </c>
      <c r="S145" s="39">
        <f>+RIEPILOGO!C136</f>
        <v>0</v>
      </c>
    </row>
    <row r="146" spans="1:19" x14ac:dyDescent="0.25">
      <c r="A146" s="216">
        <v>43830</v>
      </c>
      <c r="B146" s="217" t="str">
        <f>+RIEPILOGO!B137</f>
        <v>0403</v>
      </c>
      <c r="C146" s="218" t="str">
        <f>+RIEPILOGO!A137</f>
        <v>Magazzino materie di consumo</v>
      </c>
      <c r="D146" s="218" t="s">
        <v>295</v>
      </c>
      <c r="E146" s="218"/>
      <c r="F146" s="221">
        <f t="shared" si="8"/>
        <v>0</v>
      </c>
      <c r="G146" s="40" t="str">
        <f t="shared" si="7"/>
        <v xml:space="preserve"> </v>
      </c>
      <c r="R146" s="39">
        <f>+RIEPILOGO!D137</f>
        <v>0</v>
      </c>
      <c r="S146" s="39">
        <f>+RIEPILOGO!C137</f>
        <v>0</v>
      </c>
    </row>
    <row r="147" spans="1:19" x14ac:dyDescent="0.25">
      <c r="A147" s="216">
        <v>43830</v>
      </c>
      <c r="B147" s="217" t="str">
        <f>+RIEPILOGO!B138</f>
        <v>0401</v>
      </c>
      <c r="C147" s="218" t="str">
        <f>+RIEPILOGO!A138</f>
        <v>Magazzino merci</v>
      </c>
      <c r="D147" s="218" t="s">
        <v>295</v>
      </c>
      <c r="E147" s="218"/>
      <c r="F147" s="221">
        <f t="shared" si="8"/>
        <v>0</v>
      </c>
      <c r="G147" s="40" t="str">
        <f t="shared" si="7"/>
        <v xml:space="preserve"> </v>
      </c>
      <c r="R147" s="39">
        <f>+RIEPILOGO!D138</f>
        <v>0</v>
      </c>
      <c r="S147" s="39">
        <f>+RIEPILOGO!C138</f>
        <v>0</v>
      </c>
    </row>
    <row r="148" spans="1:19" x14ac:dyDescent="0.25">
      <c r="A148" s="216">
        <v>43830</v>
      </c>
      <c r="B148" s="217" t="str">
        <f>+RIEPILOGO!B149</f>
        <v>0206</v>
      </c>
      <c r="C148" s="218" t="str">
        <f>+RIEPILOGO!A149</f>
        <v>Mobili</v>
      </c>
      <c r="D148" s="218" t="s">
        <v>295</v>
      </c>
      <c r="E148" s="218"/>
      <c r="F148" s="221">
        <f t="shared" si="8"/>
        <v>0</v>
      </c>
      <c r="G148" s="40" t="str">
        <f t="shared" si="7"/>
        <v xml:space="preserve"> </v>
      </c>
      <c r="R148" s="39">
        <f>+RIEPILOGO!D149</f>
        <v>0</v>
      </c>
      <c r="S148" s="39">
        <f>+RIEPILOGO!C149</f>
        <v>0</v>
      </c>
    </row>
    <row r="149" spans="1:19" x14ac:dyDescent="0.25">
      <c r="A149" s="216">
        <v>43830</v>
      </c>
      <c r="B149" s="217" t="str">
        <f>+RIEPILOGO!B150</f>
        <v>0301</v>
      </c>
      <c r="C149" s="218" t="str">
        <f>+RIEPILOGO!A150</f>
        <v>Mutui attivi</v>
      </c>
      <c r="D149" s="218" t="s">
        <v>295</v>
      </c>
      <c r="E149" s="218"/>
      <c r="F149" s="221">
        <f t="shared" si="8"/>
        <v>0</v>
      </c>
      <c r="G149" s="40" t="str">
        <f t="shared" si="7"/>
        <v xml:space="preserve"> </v>
      </c>
      <c r="R149" s="39">
        <f>+RIEPILOGO!D150</f>
        <v>0</v>
      </c>
      <c r="S149" s="39">
        <f>+RIEPILOGO!C150</f>
        <v>0</v>
      </c>
    </row>
    <row r="150" spans="1:19" x14ac:dyDescent="0.25">
      <c r="A150" s="216">
        <v>43830</v>
      </c>
      <c r="B150" s="217" t="str">
        <f>+RIEPILOGO!B152</f>
        <v>0612</v>
      </c>
      <c r="C150" s="218" t="str">
        <f>+RIEPILOGO!A152</f>
        <v>Ns. cauzioni in denaro</v>
      </c>
      <c r="D150" s="218" t="s">
        <v>295</v>
      </c>
      <c r="E150" s="218"/>
      <c r="F150" s="221">
        <f t="shared" si="8"/>
        <v>0</v>
      </c>
      <c r="G150" s="40" t="str">
        <f t="shared" si="7"/>
        <v xml:space="preserve"> </v>
      </c>
      <c r="R150" s="39">
        <f>+RIEPILOGO!D152</f>
        <v>0</v>
      </c>
      <c r="S150" s="39">
        <f>+RIEPILOGO!C152</f>
        <v>0</v>
      </c>
    </row>
    <row r="151" spans="1:19" x14ac:dyDescent="0.25">
      <c r="A151" s="216">
        <v>43830</v>
      </c>
      <c r="B151" s="217">
        <f>+RIEPILOGO!B169</f>
        <v>1001</v>
      </c>
      <c r="C151" s="218" t="str">
        <f>+RIEPILOGO!A169</f>
        <v>Ratei attivi</v>
      </c>
      <c r="D151" s="218" t="s">
        <v>295</v>
      </c>
      <c r="E151" s="218"/>
      <c r="F151" s="221">
        <f t="shared" si="8"/>
        <v>0</v>
      </c>
      <c r="G151" s="40" t="str">
        <f t="shared" si="7"/>
        <v xml:space="preserve"> </v>
      </c>
      <c r="R151" s="39">
        <f>+RIEPILOGO!D169</f>
        <v>0</v>
      </c>
      <c r="S151" s="39">
        <f>+RIEPILOGO!C169</f>
        <v>0</v>
      </c>
    </row>
    <row r="152" spans="1:19" x14ac:dyDescent="0.25">
      <c r="A152" s="216">
        <v>43830</v>
      </c>
      <c r="B152" s="217">
        <f>+RIEPILOGO!B177</f>
        <v>1002</v>
      </c>
      <c r="C152" s="218" t="str">
        <f>+RIEPILOGO!A177</f>
        <v>Risconti attivi</v>
      </c>
      <c r="D152" s="218" t="s">
        <v>295</v>
      </c>
      <c r="E152" s="218"/>
      <c r="F152" s="221">
        <f t="shared" si="8"/>
        <v>0</v>
      </c>
      <c r="G152" s="40" t="str">
        <f t="shared" si="7"/>
        <v xml:space="preserve"> </v>
      </c>
      <c r="R152" s="39">
        <f>+RIEPILOGO!D177</f>
        <v>0</v>
      </c>
      <c r="S152" s="39">
        <f>+RIEPILOGO!C177</f>
        <v>0</v>
      </c>
    </row>
    <row r="153" spans="1:19" x14ac:dyDescent="0.25">
      <c r="A153" s="216">
        <v>43830</v>
      </c>
      <c r="B153" s="217" t="str">
        <f>+RIEPILOGO!B186</f>
        <v>0108</v>
      </c>
      <c r="C153" s="218" t="str">
        <f>+RIEPILOGO!A186</f>
        <v>Software</v>
      </c>
      <c r="D153" s="218" t="s">
        <v>295</v>
      </c>
      <c r="E153" s="218"/>
      <c r="F153" s="221">
        <f t="shared" si="8"/>
        <v>0</v>
      </c>
      <c r="G153" s="40" t="str">
        <f t="shared" si="7"/>
        <v xml:space="preserve"> </v>
      </c>
      <c r="R153" s="39">
        <f>+RIEPILOGO!D186</f>
        <v>0</v>
      </c>
      <c r="S153" s="39">
        <f>+RIEPILOGO!C186</f>
        <v>0</v>
      </c>
    </row>
    <row r="154" spans="1:19" x14ac:dyDescent="0.25">
      <c r="A154" s="216">
        <v>43830</v>
      </c>
      <c r="B154" s="217" t="str">
        <f>+RIEPILOGO!B205</f>
        <v>0201</v>
      </c>
      <c r="C154" s="218" t="str">
        <f>+RIEPILOGO!A205</f>
        <v>Terreni</v>
      </c>
      <c r="D154" s="218" t="s">
        <v>295</v>
      </c>
      <c r="E154" s="218"/>
      <c r="F154" s="221">
        <f t="shared" si="8"/>
        <v>0</v>
      </c>
      <c r="G154" s="40" t="str">
        <f t="shared" si="7"/>
        <v xml:space="preserve"> </v>
      </c>
      <c r="R154" s="39">
        <f>+RIEPILOGO!D205</f>
        <v>0</v>
      </c>
      <c r="S154" s="39">
        <f>+RIEPILOGO!C205</f>
        <v>0</v>
      </c>
    </row>
    <row r="155" spans="1:19" x14ac:dyDescent="0.25">
      <c r="A155" s="216">
        <v>43830</v>
      </c>
      <c r="B155" s="217" t="str">
        <f>+RIEPILOGO!B210</f>
        <v>0705</v>
      </c>
      <c r="C155" s="218" t="str">
        <f>+RIEPILOGO!A210</f>
        <v>Valori bollati</v>
      </c>
      <c r="D155" s="218" t="s">
        <v>295</v>
      </c>
      <c r="E155" s="218"/>
      <c r="F155" s="221">
        <f t="shared" si="8"/>
        <v>0</v>
      </c>
      <c r="G155" s="40" t="str">
        <f t="shared" si="7"/>
        <v xml:space="preserve"> </v>
      </c>
      <c r="R155" s="39">
        <f>+RIEPILOGO!D210</f>
        <v>0</v>
      </c>
      <c r="S155" s="39">
        <f>+RIEPILOGO!C210</f>
        <v>0</v>
      </c>
    </row>
    <row r="156" spans="1:19" x14ac:dyDescent="0.25">
      <c r="A156" s="211">
        <v>43830</v>
      </c>
      <c r="B156" s="212">
        <f>+RIEPILOGO!B26</f>
        <v>1611</v>
      </c>
      <c r="C156" s="213" t="str">
        <f>+RIEPILOGO!A26</f>
        <v>Anticipi da clienti</v>
      </c>
      <c r="D156" s="213" t="s">
        <v>295</v>
      </c>
      <c r="E156" s="214">
        <f t="shared" ref="E156:E184" si="9">+R156-S156</f>
        <v>0</v>
      </c>
      <c r="F156" s="213"/>
      <c r="G156" s="40" t="str">
        <f>+IF(E156&lt;0,"Il valore non dovrebbe essere negativo!!!!"," ")</f>
        <v xml:space="preserve"> </v>
      </c>
      <c r="R156" s="39">
        <f>+RIEPILOGO!D26</f>
        <v>0</v>
      </c>
      <c r="S156" s="39">
        <f>+RIEPILOGO!C26</f>
        <v>0</v>
      </c>
    </row>
    <row r="157" spans="1:19" x14ac:dyDescent="0.25">
      <c r="A157" s="211">
        <v>43830</v>
      </c>
      <c r="B157" s="212">
        <f>+RIEPILOGO!B37</f>
        <v>1404</v>
      </c>
      <c r="C157" s="213" t="str">
        <f>+RIEPILOGO!A37</f>
        <v>Banche c/anticipi su fattura</v>
      </c>
      <c r="D157" s="213" t="s">
        <v>295</v>
      </c>
      <c r="E157" s="214">
        <f t="shared" si="9"/>
        <v>0</v>
      </c>
      <c r="F157" s="213"/>
      <c r="G157" s="40" t="str">
        <f t="shared" ref="G157:G205" si="10">+IF(E157&lt;0,"Il valore non dovrebbe essere negativo!!!!"," ")</f>
        <v xml:space="preserve"> </v>
      </c>
      <c r="R157" s="39">
        <f>+RIEPILOGO!D37</f>
        <v>0</v>
      </c>
      <c r="S157" s="39">
        <f>+RIEPILOGO!C37</f>
        <v>0</v>
      </c>
    </row>
    <row r="158" spans="1:19" x14ac:dyDescent="0.25">
      <c r="A158" s="211">
        <v>43830</v>
      </c>
      <c r="B158" s="212">
        <f>+RIEPILOGO!B38</f>
        <v>1405</v>
      </c>
      <c r="C158" s="213" t="str">
        <f>+RIEPILOGO!A38</f>
        <v>Banche c/ effetti s.b.f.</v>
      </c>
      <c r="D158" s="213" t="s">
        <v>295</v>
      </c>
      <c r="E158" s="214">
        <f t="shared" si="9"/>
        <v>0</v>
      </c>
      <c r="F158" s="213"/>
      <c r="G158" s="40" t="str">
        <f t="shared" si="10"/>
        <v xml:space="preserve"> </v>
      </c>
      <c r="R158" s="39">
        <f>+RIEPILOGO!D38</f>
        <v>0</v>
      </c>
      <c r="S158" s="39">
        <f>+RIEPILOGO!C38</f>
        <v>0</v>
      </c>
    </row>
    <row r="159" spans="1:19" x14ac:dyDescent="0.25">
      <c r="A159" s="211">
        <v>43830</v>
      </c>
      <c r="B159" s="212">
        <f>+RIEPILOGO!B39</f>
        <v>1406</v>
      </c>
      <c r="C159" s="213" t="str">
        <f>+RIEPILOGO!A39</f>
        <v>Banche c/ ricevute s.b.f.</v>
      </c>
      <c r="D159" s="213" t="s">
        <v>295</v>
      </c>
      <c r="E159" s="214">
        <f t="shared" si="9"/>
        <v>0</v>
      </c>
      <c r="F159" s="213"/>
      <c r="G159" s="40" t="str">
        <f t="shared" si="10"/>
        <v xml:space="preserve"> </v>
      </c>
      <c r="R159" s="39">
        <f>+RIEPILOGO!D39</f>
        <v>0</v>
      </c>
      <c r="S159" s="39">
        <f>+RIEPILOGO!C39</f>
        <v>0</v>
      </c>
    </row>
    <row r="160" spans="1:19" x14ac:dyDescent="0.25">
      <c r="A160" s="211">
        <v>43830</v>
      </c>
      <c r="B160" s="212">
        <f>+RIEPILOGO!B41</f>
        <v>1407</v>
      </c>
      <c r="C160" s="213" t="str">
        <f>+RIEPILOGO!A41</f>
        <v>Banche c/c passivi</v>
      </c>
      <c r="D160" s="213" t="s">
        <v>295</v>
      </c>
      <c r="E160" s="214">
        <f>+'LIBRO GIORNALE'!K14</f>
        <v>0</v>
      </c>
      <c r="F160" s="213"/>
      <c r="G160" s="40" t="str">
        <f t="shared" si="10"/>
        <v xml:space="preserve"> </v>
      </c>
      <c r="R160" s="39">
        <f>+RIEPILOGO!D41</f>
        <v>0</v>
      </c>
      <c r="S160" s="39">
        <f>+RIEPILOGO!C41</f>
        <v>0</v>
      </c>
    </row>
    <row r="161" spans="1:19" x14ac:dyDescent="0.25">
      <c r="A161" s="211">
        <v>43830</v>
      </c>
      <c r="B161" s="212">
        <f>+RIEPILOGO!B46</f>
        <v>1502</v>
      </c>
      <c r="C161" s="213" t="str">
        <f>+RIEPILOGO!A46</f>
        <v>Cambiali passive</v>
      </c>
      <c r="D161" s="213" t="s">
        <v>295</v>
      </c>
      <c r="E161" s="214">
        <f t="shared" si="9"/>
        <v>0</v>
      </c>
      <c r="F161" s="213"/>
      <c r="G161" s="40" t="str">
        <f t="shared" si="10"/>
        <v xml:space="preserve"> </v>
      </c>
      <c r="R161" s="39">
        <f>+RIEPILOGO!D46</f>
        <v>0</v>
      </c>
      <c r="S161" s="39">
        <f>+RIEPILOGO!C46</f>
        <v>0</v>
      </c>
    </row>
    <row r="162" spans="1:19" x14ac:dyDescent="0.25">
      <c r="A162" s="211">
        <v>43830</v>
      </c>
      <c r="B162" s="212">
        <f>+RIEPILOGO!B49</f>
        <v>1620</v>
      </c>
      <c r="C162" s="213" t="str">
        <f>+RIEPILOGO!A49</f>
        <v>Cauzioni di clienti per imballi</v>
      </c>
      <c r="D162" s="213" t="s">
        <v>295</v>
      </c>
      <c r="E162" s="214">
        <f t="shared" si="9"/>
        <v>0</v>
      </c>
      <c r="F162" s="213"/>
      <c r="G162" s="40" t="str">
        <f t="shared" si="10"/>
        <v xml:space="preserve"> </v>
      </c>
      <c r="R162" s="39">
        <f>+RIEPILOGO!D49</f>
        <v>0</v>
      </c>
      <c r="S162" s="39">
        <f>+RIEPILOGO!C49</f>
        <v>0</v>
      </c>
    </row>
    <row r="163" spans="1:19" x14ac:dyDescent="0.25">
      <c r="A163" s="211">
        <v>43830</v>
      </c>
      <c r="B163" s="212">
        <f>+RIEPILOGO!B50</f>
        <v>1621</v>
      </c>
      <c r="C163" s="213" t="str">
        <f>+RIEPILOGO!A50</f>
        <v>Cauzioni di terzi in denaro</v>
      </c>
      <c r="D163" s="213" t="s">
        <v>295</v>
      </c>
      <c r="E163" s="214">
        <f t="shared" si="9"/>
        <v>0</v>
      </c>
      <c r="F163" s="213"/>
      <c r="G163" s="40" t="str">
        <f t="shared" si="10"/>
        <v xml:space="preserve"> </v>
      </c>
      <c r="R163" s="39">
        <f>+RIEPILOGO!D50</f>
        <v>0</v>
      </c>
      <c r="S163" s="39">
        <f>+RIEPILOGO!C50</f>
        <v>0</v>
      </c>
    </row>
    <row r="164" spans="1:19" x14ac:dyDescent="0.25">
      <c r="A164" s="211">
        <v>43830</v>
      </c>
      <c r="B164" s="212">
        <f>+RIEPILOGO!B69</f>
        <v>1511</v>
      </c>
      <c r="C164" s="213" t="str">
        <f>+RIEPILOGO!A69</f>
        <v>Debiti da liquidare</v>
      </c>
      <c r="D164" s="213" t="s">
        <v>295</v>
      </c>
      <c r="E164" s="214">
        <f t="shared" si="9"/>
        <v>0</v>
      </c>
      <c r="F164" s="213"/>
      <c r="G164" s="40" t="str">
        <f t="shared" si="10"/>
        <v xml:space="preserve"> </v>
      </c>
      <c r="R164" s="39">
        <f>+RIEPILOGO!D69</f>
        <v>0</v>
      </c>
      <c r="S164" s="39">
        <f>+RIEPILOGO!C69</f>
        <v>0</v>
      </c>
    </row>
    <row r="165" spans="1:19" x14ac:dyDescent="0.25">
      <c r="A165" s="211">
        <v>43830</v>
      </c>
      <c r="B165" s="212">
        <f>+RIEPILOGO!B70</f>
        <v>1630</v>
      </c>
      <c r="C165" s="213" t="str">
        <f>+RIEPILOGO!A70</f>
        <v>Debiti diversi</v>
      </c>
      <c r="D165" s="213" t="s">
        <v>295</v>
      </c>
      <c r="E165" s="214">
        <f t="shared" si="9"/>
        <v>0</v>
      </c>
      <c r="F165" s="213"/>
      <c r="G165" s="40" t="str">
        <f t="shared" si="10"/>
        <v xml:space="preserve"> </v>
      </c>
      <c r="R165" s="39">
        <f>+RIEPILOGO!D70</f>
        <v>0</v>
      </c>
      <c r="S165" s="39">
        <f>+RIEPILOGO!C70</f>
        <v>0</v>
      </c>
    </row>
    <row r="166" spans="1:19" x14ac:dyDescent="0.25">
      <c r="A166" s="211">
        <v>43830</v>
      </c>
      <c r="B166" s="212">
        <f>+RIEPILOGO!B71</f>
        <v>1631</v>
      </c>
      <c r="C166" s="213" t="str">
        <f>+RIEPILOGO!A71</f>
        <v>Debiti diversi da liquidare</v>
      </c>
      <c r="D166" s="213" t="s">
        <v>295</v>
      </c>
      <c r="E166" s="214">
        <f t="shared" si="9"/>
        <v>0</v>
      </c>
      <c r="F166" s="213"/>
      <c r="G166" s="40" t="str">
        <f t="shared" si="10"/>
        <v xml:space="preserve"> </v>
      </c>
      <c r="R166" s="39">
        <f>+RIEPILOGO!D71</f>
        <v>0</v>
      </c>
      <c r="S166" s="39">
        <f>+RIEPILOGO!C71</f>
        <v>0</v>
      </c>
    </row>
    <row r="167" spans="1:19" x14ac:dyDescent="0.25">
      <c r="A167" s="211">
        <v>43830</v>
      </c>
      <c r="B167" s="212">
        <f>+RIEPILOGO!B72</f>
        <v>1604</v>
      </c>
      <c r="C167" s="213" t="str">
        <f>+RIEPILOGO!A72</f>
        <v>Debiti per imposte di bollo</v>
      </c>
      <c r="D167" s="213" t="s">
        <v>295</v>
      </c>
      <c r="E167" s="214">
        <f>+R167-S167</f>
        <v>0</v>
      </c>
      <c r="F167" s="213"/>
      <c r="G167" s="40" t="str">
        <f>+IF(E167&lt;0,"Il valore non dovrebbe essere negativo!!!!"," ")</f>
        <v xml:space="preserve"> </v>
      </c>
      <c r="R167" s="39">
        <f>+RIEPILOGO!D72</f>
        <v>0</v>
      </c>
      <c r="S167" s="39">
        <f>+RIEPILOGO!C72</f>
        <v>0</v>
      </c>
    </row>
    <row r="168" spans="1:19" x14ac:dyDescent="0.25">
      <c r="A168" s="211">
        <v>43830</v>
      </c>
      <c r="B168" s="212">
        <f>+RIEPILOGO!B73</f>
        <v>1606</v>
      </c>
      <c r="C168" s="213" t="str">
        <f>+RIEPILOGO!A73</f>
        <v>Debiti per IRAP</v>
      </c>
      <c r="D168" s="213" t="s">
        <v>295</v>
      </c>
      <c r="E168" s="214">
        <f t="shared" si="9"/>
        <v>0</v>
      </c>
      <c r="F168" s="213"/>
      <c r="G168" s="40" t="str">
        <f t="shared" si="10"/>
        <v xml:space="preserve"> </v>
      </c>
      <c r="R168" s="39">
        <f>+RIEPILOGO!D73</f>
        <v>0</v>
      </c>
      <c r="S168" s="39">
        <f>+RIEPILOGO!C73</f>
        <v>0</v>
      </c>
    </row>
    <row r="169" spans="1:19" x14ac:dyDescent="0.25">
      <c r="A169" s="211">
        <v>43830</v>
      </c>
      <c r="B169" s="212">
        <f>+RIEPILOGO!B74</f>
        <v>1301</v>
      </c>
      <c r="C169" s="213" t="str">
        <f>+RIEPILOGO!A74</f>
        <v>Debiti per TFR</v>
      </c>
      <c r="D169" s="213" t="s">
        <v>295</v>
      </c>
      <c r="E169" s="214">
        <f t="shared" si="9"/>
        <v>0</v>
      </c>
      <c r="F169" s="213"/>
      <c r="G169" s="40" t="str">
        <f t="shared" si="10"/>
        <v xml:space="preserve"> </v>
      </c>
      <c r="R169" s="39">
        <f>+RIEPILOGO!D74</f>
        <v>0</v>
      </c>
      <c r="S169" s="39">
        <f>+RIEPILOGO!C74</f>
        <v>0</v>
      </c>
    </row>
    <row r="170" spans="1:19" x14ac:dyDescent="0.25">
      <c r="A170" s="211">
        <v>43830</v>
      </c>
      <c r="B170" s="212" t="str">
        <f>+RIEPILOGO!B75</f>
        <v>1420</v>
      </c>
      <c r="C170" s="213" t="str">
        <f>+RIEPILOGO!A75</f>
        <v>Debiti v/ altri finanziatori</v>
      </c>
      <c r="D170" s="213" t="s">
        <v>295</v>
      </c>
      <c r="E170" s="214">
        <f t="shared" si="9"/>
        <v>0</v>
      </c>
      <c r="F170" s="213"/>
      <c r="G170" s="40" t="str">
        <f t="shared" si="10"/>
        <v xml:space="preserve"> </v>
      </c>
      <c r="R170" s="39">
        <f>+RIEPILOGO!D75</f>
        <v>0</v>
      </c>
      <c r="S170" s="39">
        <f>+RIEPILOGO!C75</f>
        <v>0</v>
      </c>
    </row>
    <row r="171" spans="1:19" x14ac:dyDescent="0.25">
      <c r="A171" s="211">
        <v>43830</v>
      </c>
      <c r="B171" s="212" t="str">
        <f>+RIEPILOGO!B76</f>
        <v>1410</v>
      </c>
      <c r="C171" s="213" t="str">
        <f>+RIEPILOGO!A76</f>
        <v>Debiti v/ banche per interessi</v>
      </c>
      <c r="D171" s="213" t="s">
        <v>295</v>
      </c>
      <c r="E171" s="214">
        <f t="shared" si="9"/>
        <v>0</v>
      </c>
      <c r="F171" s="213"/>
      <c r="G171" s="40" t="str">
        <f t="shared" si="10"/>
        <v xml:space="preserve"> </v>
      </c>
      <c r="R171" s="39">
        <f>+RIEPILOGO!D76</f>
        <v>0</v>
      </c>
      <c r="S171" s="39">
        <f>+RIEPILOGO!C76</f>
        <v>0</v>
      </c>
    </row>
    <row r="172" spans="1:19" x14ac:dyDescent="0.25">
      <c r="A172" s="211">
        <v>43830</v>
      </c>
      <c r="B172" s="212">
        <f>+RIEPILOGO!B77</f>
        <v>1603</v>
      </c>
      <c r="C172" s="213" t="str">
        <f>+RIEPILOGO!A77</f>
        <v>Debiti v/ Erario per Iva</v>
      </c>
      <c r="D172" s="213" t="s">
        <v>295</v>
      </c>
      <c r="E172" s="214">
        <f>+'LIBRO GIORNALE'!K26</f>
        <v>0</v>
      </c>
      <c r="F172" s="213"/>
      <c r="G172" s="40" t="str">
        <f t="shared" si="10"/>
        <v xml:space="preserve"> </v>
      </c>
      <c r="R172" s="39">
        <f>+RIEPILOGO!D77</f>
        <v>0</v>
      </c>
      <c r="S172" s="39">
        <f>+RIEPILOGO!C77</f>
        <v>0</v>
      </c>
    </row>
    <row r="173" spans="1:19" x14ac:dyDescent="0.25">
      <c r="A173" s="211">
        <v>43830</v>
      </c>
      <c r="B173" s="212">
        <f>+RIEPILOGO!B78</f>
        <v>1616</v>
      </c>
      <c r="C173" s="213" t="str">
        <f>+RIEPILOGO!A78</f>
        <v>Debiti v/ Fondi pensione</v>
      </c>
      <c r="D173" s="213" t="s">
        <v>295</v>
      </c>
      <c r="E173" s="214">
        <f t="shared" si="9"/>
        <v>0</v>
      </c>
      <c r="F173" s="213"/>
      <c r="G173" s="40" t="str">
        <f t="shared" si="10"/>
        <v xml:space="preserve"> </v>
      </c>
      <c r="R173" s="39">
        <f>+RIEPILOGO!D78</f>
        <v>0</v>
      </c>
      <c r="S173" s="39">
        <f>+RIEPILOGO!C78</f>
        <v>0</v>
      </c>
    </row>
    <row r="174" spans="1:19" x14ac:dyDescent="0.25">
      <c r="A174" s="211">
        <v>43830</v>
      </c>
      <c r="B174" s="212" t="str">
        <f>+RIEPILOGO!B79</f>
        <v>1501</v>
      </c>
      <c r="C174" s="213" t="str">
        <f>+RIEPILOGO!A79</f>
        <v>Debiti v/ fornitori</v>
      </c>
      <c r="D174" s="213" t="s">
        <v>295</v>
      </c>
      <c r="E174" s="214">
        <f t="shared" si="9"/>
        <v>0</v>
      </c>
      <c r="F174" s="213"/>
      <c r="G174" s="40" t="str">
        <f t="shared" si="10"/>
        <v xml:space="preserve"> </v>
      </c>
      <c r="I174" s="38"/>
      <c r="R174" s="39">
        <f>+RIEPILOGO!D79</f>
        <v>0</v>
      </c>
      <c r="S174" s="39">
        <f>+RIEPILOGO!C79</f>
        <v>0</v>
      </c>
    </row>
    <row r="175" spans="1:19" x14ac:dyDescent="0.25">
      <c r="A175" s="211">
        <v>43830</v>
      </c>
      <c r="B175" s="212">
        <f>+RIEPILOGO!B83</f>
        <v>1613</v>
      </c>
      <c r="C175" s="213" t="str">
        <f>+RIEPILOGO!A83</f>
        <v>Dipendenti c/ liquidazioni</v>
      </c>
      <c r="D175" s="213" t="s">
        <v>295</v>
      </c>
      <c r="E175" s="214">
        <f t="shared" si="9"/>
        <v>0</v>
      </c>
      <c r="F175" s="213"/>
      <c r="G175" s="40" t="str">
        <f t="shared" si="10"/>
        <v xml:space="preserve"> </v>
      </c>
      <c r="R175" s="39">
        <f>+RIEPILOGO!D83</f>
        <v>0</v>
      </c>
      <c r="S175" s="39">
        <f>+RIEPILOGO!C83</f>
        <v>0</v>
      </c>
    </row>
    <row r="176" spans="1:19" x14ac:dyDescent="0.25">
      <c r="A176" s="211">
        <v>43830</v>
      </c>
      <c r="B176" s="212">
        <f>+RIEPILOGO!B84</f>
        <v>1612</v>
      </c>
      <c r="C176" s="213" t="str">
        <f>+RIEPILOGO!A84</f>
        <v>Dipendenti c/ retribuzioni</v>
      </c>
      <c r="D176" s="213" t="s">
        <v>295</v>
      </c>
      <c r="E176" s="214">
        <f t="shared" si="9"/>
        <v>0</v>
      </c>
      <c r="F176" s="213"/>
      <c r="G176" s="40" t="str">
        <f t="shared" si="10"/>
        <v xml:space="preserve"> </v>
      </c>
      <c r="R176" s="39">
        <f>+RIEPILOGO!D84</f>
        <v>0</v>
      </c>
      <c r="S176" s="39">
        <f>+RIEPILOGO!C84</f>
        <v>0</v>
      </c>
    </row>
    <row r="177" spans="1:19" x14ac:dyDescent="0.25">
      <c r="A177" s="211">
        <v>43830</v>
      </c>
      <c r="B177" s="212">
        <f>+RIEPILOGO!B80</f>
        <v>1614</v>
      </c>
      <c r="C177" s="213" t="str">
        <f>+RIEPILOGO!A80</f>
        <v>Debiti v/ Istituti di previdenza</v>
      </c>
      <c r="D177" s="213" t="s">
        <v>295</v>
      </c>
      <c r="E177" s="214">
        <f>+'LIBRO GIORNALE'!K36</f>
        <v>0</v>
      </c>
      <c r="F177" s="213"/>
      <c r="G177" s="40" t="str">
        <f t="shared" si="10"/>
        <v xml:space="preserve"> </v>
      </c>
      <c r="R177" s="39">
        <f>+RIEPILOGO!D80</f>
        <v>0</v>
      </c>
      <c r="S177" s="39">
        <f>+RIEPILOGO!C80</f>
        <v>0</v>
      </c>
    </row>
    <row r="178" spans="1:19" x14ac:dyDescent="0.25">
      <c r="A178" s="211">
        <v>43830</v>
      </c>
      <c r="B178" s="212">
        <f>+RIEPILOGO!B90</f>
        <v>1605</v>
      </c>
      <c r="C178" s="213" t="str">
        <f>+RIEPILOGO!A90</f>
        <v>Enti locali c/ addizionali IRPEF</v>
      </c>
      <c r="D178" s="213" t="s">
        <v>295</v>
      </c>
      <c r="E178" s="214">
        <f>+R178-S178</f>
        <v>0</v>
      </c>
      <c r="F178" s="213"/>
      <c r="G178" s="40" t="str">
        <f t="shared" si="10"/>
        <v xml:space="preserve"> </v>
      </c>
      <c r="R178" s="39">
        <f>+RIEPILOGO!D90</f>
        <v>0</v>
      </c>
      <c r="S178" s="39">
        <f>+RIEPILOGO!C90</f>
        <v>0</v>
      </c>
    </row>
    <row r="179" spans="1:19" x14ac:dyDescent="0.25">
      <c r="A179" s="211">
        <v>43830</v>
      </c>
      <c r="B179" s="212">
        <f>+RIEPILOGO!B92</f>
        <v>1910</v>
      </c>
      <c r="C179" s="213" t="str">
        <f>+RIEPILOGO!A92</f>
        <v>Erario c/ Iva</v>
      </c>
      <c r="D179" s="213" t="s">
        <v>295</v>
      </c>
      <c r="E179" s="214">
        <f t="shared" si="9"/>
        <v>0</v>
      </c>
      <c r="F179" s="213"/>
      <c r="G179" s="40" t="str">
        <f t="shared" si="10"/>
        <v xml:space="preserve"> </v>
      </c>
      <c r="R179" s="39">
        <f>+RIEPILOGO!D92</f>
        <v>0</v>
      </c>
      <c r="S179" s="39">
        <f>+RIEPILOGO!C92</f>
        <v>0</v>
      </c>
    </row>
    <row r="180" spans="1:19" x14ac:dyDescent="0.25">
      <c r="A180" s="211">
        <v>43830</v>
      </c>
      <c r="B180" s="212">
        <f>+RIEPILOGO!B93</f>
        <v>1602</v>
      </c>
      <c r="C180" s="213" t="str">
        <f>+RIEPILOGO!A93</f>
        <v>Erario c/ ritenute operate</v>
      </c>
      <c r="D180" s="213" t="s">
        <v>295</v>
      </c>
      <c r="E180" s="214">
        <f t="shared" si="9"/>
        <v>0</v>
      </c>
      <c r="F180" s="213"/>
      <c r="G180" s="40" t="str">
        <f t="shared" si="10"/>
        <v xml:space="preserve"> </v>
      </c>
      <c r="R180" s="39">
        <f>+RIEPILOGO!D93</f>
        <v>0</v>
      </c>
      <c r="S180" s="39">
        <f>+RIEPILOGO!C93</f>
        <v>0</v>
      </c>
    </row>
    <row r="181" spans="1:19" x14ac:dyDescent="0.25">
      <c r="A181" s="211">
        <v>43830</v>
      </c>
      <c r="B181" s="212" t="str">
        <f>+RIEPILOGO!B97</f>
        <v>0215</v>
      </c>
      <c r="C181" s="213" t="str">
        <f>+RIEPILOGO!A97</f>
        <v>Fondo ammortamento attrezzature</v>
      </c>
      <c r="D181" s="213" t="s">
        <v>295</v>
      </c>
      <c r="E181" s="214">
        <f t="shared" si="9"/>
        <v>0</v>
      </c>
      <c r="F181" s="213"/>
      <c r="G181" s="40" t="str">
        <f t="shared" si="10"/>
        <v xml:space="preserve"> </v>
      </c>
      <c r="R181" s="39">
        <f>+RIEPILOGO!D97</f>
        <v>0</v>
      </c>
      <c r="S181" s="39">
        <f>+RIEPILOGO!C97</f>
        <v>0</v>
      </c>
    </row>
    <row r="182" spans="1:19" x14ac:dyDescent="0.25">
      <c r="A182" s="211">
        <v>43830</v>
      </c>
      <c r="B182" s="212" t="str">
        <f>+RIEPILOGO!B98</f>
        <v>0218</v>
      </c>
      <c r="C182" s="213" t="str">
        <f>+RIEPILOGO!A98</f>
        <v>Fondo ammortamento automezzi</v>
      </c>
      <c r="D182" s="213" t="s">
        <v>295</v>
      </c>
      <c r="E182" s="214">
        <f t="shared" si="9"/>
        <v>0</v>
      </c>
      <c r="F182" s="213"/>
      <c r="G182" s="40" t="str">
        <f t="shared" si="10"/>
        <v xml:space="preserve"> </v>
      </c>
      <c r="R182" s="39">
        <f>+RIEPILOGO!D98</f>
        <v>0</v>
      </c>
      <c r="S182" s="39">
        <f>+RIEPILOGO!C98</f>
        <v>0</v>
      </c>
    </row>
    <row r="183" spans="1:19" x14ac:dyDescent="0.25">
      <c r="A183" s="211">
        <v>43830</v>
      </c>
      <c r="B183" s="212" t="str">
        <f>+RIEPILOGO!B99</f>
        <v>0119</v>
      </c>
      <c r="C183" s="213" t="str">
        <f>+RIEPILOGO!A99</f>
        <v>Fondo ammortamento avviamento</v>
      </c>
      <c r="D183" s="213" t="s">
        <v>295</v>
      </c>
      <c r="E183" s="214">
        <f t="shared" si="9"/>
        <v>0</v>
      </c>
      <c r="F183" s="213"/>
      <c r="G183" s="40" t="str">
        <f t="shared" si="10"/>
        <v xml:space="preserve"> </v>
      </c>
      <c r="R183" s="39">
        <f>+RIEPILOGO!D99</f>
        <v>0</v>
      </c>
      <c r="S183" s="39">
        <f>+RIEPILOGO!C99</f>
        <v>0</v>
      </c>
    </row>
    <row r="184" spans="1:19" x14ac:dyDescent="0.25">
      <c r="A184" s="211">
        <v>43830</v>
      </c>
      <c r="B184" s="212" t="str">
        <f>+RIEPILOGO!B100</f>
        <v>0112</v>
      </c>
      <c r="C184" s="213" t="str">
        <f>+RIEPILOGO!A100</f>
        <v>Fondo ammortamento costi di ampliamento</v>
      </c>
      <c r="D184" s="213" t="s">
        <v>295</v>
      </c>
      <c r="E184" s="214">
        <f t="shared" si="9"/>
        <v>0</v>
      </c>
      <c r="F184" s="213"/>
      <c r="G184" s="40" t="str">
        <f t="shared" si="10"/>
        <v xml:space="preserve"> </v>
      </c>
      <c r="R184" s="39">
        <f>+RIEPILOGO!D100</f>
        <v>0</v>
      </c>
      <c r="S184" s="39">
        <f>+RIEPILOGO!C100</f>
        <v>0</v>
      </c>
    </row>
    <row r="185" spans="1:19" x14ac:dyDescent="0.25">
      <c r="A185" s="211">
        <v>43830</v>
      </c>
      <c r="B185" s="212" t="str">
        <f>+RIEPILOGO!B101</f>
        <v>0111</v>
      </c>
      <c r="C185" s="213" t="str">
        <f>+RIEPILOGO!A101</f>
        <v>Fondo ammortamento costi di impianto</v>
      </c>
      <c r="D185" s="213" t="s">
        <v>295</v>
      </c>
      <c r="E185" s="214">
        <f t="shared" ref="E185:E205" si="11">+R185-S185</f>
        <v>0</v>
      </c>
      <c r="F185" s="213"/>
      <c r="G185" s="40" t="str">
        <f t="shared" si="10"/>
        <v xml:space="preserve"> </v>
      </c>
      <c r="R185" s="39">
        <f>+RIEPILOGO!D101</f>
        <v>0</v>
      </c>
      <c r="S185" s="39">
        <f>+RIEPILOGO!C101</f>
        <v>0</v>
      </c>
    </row>
    <row r="186" spans="1:19" x14ac:dyDescent="0.25">
      <c r="A186" s="211">
        <v>43830</v>
      </c>
      <c r="B186" s="212" t="str">
        <f>+RIEPILOGO!B102</f>
        <v>0212</v>
      </c>
      <c r="C186" s="213" t="str">
        <f>+RIEPILOGO!A102</f>
        <v>Fondo ammortamento fabbricati</v>
      </c>
      <c r="D186" s="213" t="s">
        <v>295</v>
      </c>
      <c r="E186" s="214">
        <f t="shared" si="11"/>
        <v>0</v>
      </c>
      <c r="F186" s="213"/>
      <c r="G186" s="40" t="str">
        <f t="shared" si="10"/>
        <v xml:space="preserve"> </v>
      </c>
      <c r="R186" s="39">
        <f>+RIEPILOGO!D102</f>
        <v>0</v>
      </c>
      <c r="S186" s="39">
        <f>+RIEPILOGO!C102</f>
        <v>0</v>
      </c>
    </row>
    <row r="187" spans="1:19" x14ac:dyDescent="0.25">
      <c r="A187" s="211">
        <v>43830</v>
      </c>
      <c r="B187" s="212" t="str">
        <f>+RIEPILOGO!B103</f>
        <v>0219</v>
      </c>
      <c r="C187" s="213" t="str">
        <f>+RIEPILOGO!A103</f>
        <v>Fondo ammortamento imballaggi</v>
      </c>
      <c r="D187" s="213" t="s">
        <v>295</v>
      </c>
      <c r="E187" s="214">
        <f t="shared" si="11"/>
        <v>0</v>
      </c>
      <c r="F187" s="213"/>
      <c r="G187" s="40" t="str">
        <f t="shared" si="10"/>
        <v xml:space="preserve"> </v>
      </c>
      <c r="R187" s="39">
        <f>+RIEPILOGO!D103</f>
        <v>0</v>
      </c>
      <c r="S187" s="39">
        <f>+RIEPILOGO!C103</f>
        <v>0</v>
      </c>
    </row>
    <row r="188" spans="1:19" x14ac:dyDescent="0.25">
      <c r="A188" s="211">
        <v>43830</v>
      </c>
      <c r="B188" s="212" t="str">
        <f>+RIEPILOGO!B104</f>
        <v>0213</v>
      </c>
      <c r="C188" s="213" t="str">
        <f>+RIEPILOGO!A104</f>
        <v>Fondo ammortamento impianti</v>
      </c>
      <c r="D188" s="213" t="s">
        <v>295</v>
      </c>
      <c r="E188" s="214">
        <f t="shared" si="11"/>
        <v>0</v>
      </c>
      <c r="F188" s="213"/>
      <c r="G188" s="40" t="str">
        <f t="shared" si="10"/>
        <v xml:space="preserve"> </v>
      </c>
      <c r="R188" s="39">
        <f>+RIEPILOGO!D104</f>
        <v>0</v>
      </c>
      <c r="S188" s="39">
        <f>+RIEPILOGO!C104</f>
        <v>0</v>
      </c>
    </row>
    <row r="189" spans="1:19" x14ac:dyDescent="0.25">
      <c r="A189" s="211">
        <v>43830</v>
      </c>
      <c r="B189" s="212" t="str">
        <f>+RIEPILOGO!B105</f>
        <v>0214</v>
      </c>
      <c r="C189" s="213" t="str">
        <f>+RIEPILOGO!A105</f>
        <v>Fondo ammortamento macchinari</v>
      </c>
      <c r="D189" s="213" t="s">
        <v>295</v>
      </c>
      <c r="E189" s="214">
        <f t="shared" si="11"/>
        <v>0</v>
      </c>
      <c r="F189" s="213"/>
      <c r="G189" s="40" t="str">
        <f t="shared" si="10"/>
        <v xml:space="preserve"> </v>
      </c>
      <c r="R189" s="39">
        <f>+RIEPILOGO!D105</f>
        <v>0</v>
      </c>
      <c r="S189" s="39">
        <f>+RIEPILOGO!C105</f>
        <v>0</v>
      </c>
    </row>
    <row r="190" spans="1:19" x14ac:dyDescent="0.25">
      <c r="A190" s="211">
        <v>43830</v>
      </c>
      <c r="B190" s="212" t="str">
        <f>+RIEPILOGO!B106</f>
        <v>0217</v>
      </c>
      <c r="C190" s="213" t="str">
        <f>+RIEPILOGO!A106</f>
        <v>Fondo ammortamento macchine d’ufficio</v>
      </c>
      <c r="D190" s="213" t="s">
        <v>295</v>
      </c>
      <c r="E190" s="214">
        <f t="shared" si="11"/>
        <v>0</v>
      </c>
      <c r="F190" s="213"/>
      <c r="G190" s="40" t="str">
        <f t="shared" si="10"/>
        <v xml:space="preserve"> </v>
      </c>
      <c r="R190" s="39">
        <f>+RIEPILOGO!D106</f>
        <v>0</v>
      </c>
      <c r="S190" s="39">
        <f>+RIEPILOGO!C106</f>
        <v>0</v>
      </c>
    </row>
    <row r="191" spans="1:19" x14ac:dyDescent="0.25">
      <c r="A191" s="211">
        <v>43830</v>
      </c>
      <c r="B191" s="212" t="str">
        <f>+RIEPILOGO!B107</f>
        <v>0216</v>
      </c>
      <c r="C191" s="213" t="str">
        <f>+RIEPILOGO!A107</f>
        <v>Fondo ammortamento mobili</v>
      </c>
      <c r="D191" s="213" t="s">
        <v>295</v>
      </c>
      <c r="E191" s="214">
        <f t="shared" si="11"/>
        <v>0</v>
      </c>
      <c r="F191" s="213"/>
      <c r="G191" s="40" t="str">
        <f t="shared" si="10"/>
        <v xml:space="preserve"> </v>
      </c>
      <c r="R191" s="39">
        <f>+RIEPILOGO!D107</f>
        <v>0</v>
      </c>
      <c r="S191" s="39">
        <f>+RIEPILOGO!C107</f>
        <v>0</v>
      </c>
    </row>
    <row r="192" spans="1:19" x14ac:dyDescent="0.25">
      <c r="A192" s="211">
        <v>43830</v>
      </c>
      <c r="B192" s="212" t="str">
        <f>+RIEPILOGO!B108</f>
        <v>0118</v>
      </c>
      <c r="C192" s="213" t="str">
        <f>+RIEPILOGO!A108</f>
        <v>Fondo ammortamento software</v>
      </c>
      <c r="D192" s="213" t="s">
        <v>295</v>
      </c>
      <c r="E192" s="214">
        <f t="shared" si="11"/>
        <v>0</v>
      </c>
      <c r="F192" s="213"/>
      <c r="G192" s="40" t="str">
        <f t="shared" si="10"/>
        <v xml:space="preserve"> </v>
      </c>
      <c r="R192" s="39">
        <f>+RIEPILOGO!D108</f>
        <v>0</v>
      </c>
      <c r="S192" s="39">
        <f>+RIEPILOGO!C108</f>
        <v>0</v>
      </c>
    </row>
    <row r="193" spans="1:19" x14ac:dyDescent="0.25">
      <c r="A193" s="211">
        <v>43830</v>
      </c>
      <c r="B193" s="212">
        <f>+RIEPILOGO!B109</f>
        <v>1210</v>
      </c>
      <c r="C193" s="213" t="str">
        <f>+RIEPILOGO!A109</f>
        <v>Fondo oneri diversi</v>
      </c>
      <c r="D193" s="213" t="s">
        <v>295</v>
      </c>
      <c r="E193" s="214">
        <f t="shared" si="11"/>
        <v>0</v>
      </c>
      <c r="F193" s="213"/>
      <c r="G193" s="40" t="str">
        <f t="shared" si="10"/>
        <v xml:space="preserve"> </v>
      </c>
      <c r="R193" s="39">
        <f>+RIEPILOGO!D109</f>
        <v>0</v>
      </c>
      <c r="S193" s="39">
        <f>+RIEPILOGO!C109</f>
        <v>0</v>
      </c>
    </row>
    <row r="194" spans="1:19" x14ac:dyDescent="0.25">
      <c r="A194" s="211">
        <v>43830</v>
      </c>
      <c r="B194" s="212">
        <f>+RIEPILOGO!B110</f>
        <v>1207</v>
      </c>
      <c r="C194" s="213" t="str">
        <f>+RIEPILOGO!A110</f>
        <v>Fondo operazioni a premio</v>
      </c>
      <c r="D194" s="213" t="s">
        <v>295</v>
      </c>
      <c r="E194" s="214">
        <f t="shared" si="11"/>
        <v>0</v>
      </c>
      <c r="F194" s="213"/>
      <c r="G194" s="40" t="str">
        <f t="shared" si="10"/>
        <v xml:space="preserve"> </v>
      </c>
      <c r="R194" s="39">
        <f>+RIEPILOGO!D110</f>
        <v>0</v>
      </c>
      <c r="S194" s="39">
        <f>+RIEPILOGO!C110</f>
        <v>0</v>
      </c>
    </row>
    <row r="195" spans="1:19" x14ac:dyDescent="0.25">
      <c r="A195" s="211">
        <v>43830</v>
      </c>
      <c r="B195" s="212">
        <f>+RIEPILOGO!B111</f>
        <v>1201</v>
      </c>
      <c r="C195" s="213" t="str">
        <f>+RIEPILOGO!A111</f>
        <v>Fondo per imposte</v>
      </c>
      <c r="D195" s="213" t="s">
        <v>295</v>
      </c>
      <c r="E195" s="214">
        <f t="shared" si="11"/>
        <v>0</v>
      </c>
      <c r="F195" s="213"/>
      <c r="G195" s="40" t="str">
        <f t="shared" si="10"/>
        <v xml:space="preserve"> </v>
      </c>
      <c r="R195" s="39">
        <f>+RIEPILOGO!D111</f>
        <v>0</v>
      </c>
      <c r="S195" s="39">
        <f>+RIEPILOGO!C111</f>
        <v>0</v>
      </c>
    </row>
    <row r="196" spans="1:19" x14ac:dyDescent="0.25">
      <c r="A196" s="211">
        <v>43830</v>
      </c>
      <c r="B196" s="212">
        <f>+RIEPILOGO!B112</f>
        <v>1202</v>
      </c>
      <c r="C196" s="213" t="str">
        <f>+RIEPILOGO!A112</f>
        <v>Fondo responsabilità civile</v>
      </c>
      <c r="D196" s="213" t="s">
        <v>295</v>
      </c>
      <c r="E196" s="214">
        <f t="shared" si="11"/>
        <v>0</v>
      </c>
      <c r="F196" s="213"/>
      <c r="G196" s="40" t="str">
        <f t="shared" si="10"/>
        <v xml:space="preserve"> </v>
      </c>
      <c r="R196" s="39">
        <f>+RIEPILOGO!D112</f>
        <v>0</v>
      </c>
      <c r="S196" s="39">
        <f>+RIEPILOGO!C112</f>
        <v>0</v>
      </c>
    </row>
    <row r="197" spans="1:19" x14ac:dyDescent="0.25">
      <c r="A197" s="211">
        <v>43830</v>
      </c>
      <c r="B197" s="212" t="str">
        <f>+RIEPILOGO!B113</f>
        <v>0541</v>
      </c>
      <c r="C197" s="213" t="str">
        <f>+RIEPILOGO!A113</f>
        <v>Fondo svalutazione crediti</v>
      </c>
      <c r="D197" s="213" t="s">
        <v>295</v>
      </c>
      <c r="E197" s="214">
        <f t="shared" si="11"/>
        <v>0</v>
      </c>
      <c r="F197" s="213"/>
      <c r="G197" s="40" t="str">
        <f t="shared" si="10"/>
        <v xml:space="preserve"> </v>
      </c>
      <c r="R197" s="39">
        <f>+RIEPILOGO!D113</f>
        <v>0</v>
      </c>
      <c r="S197" s="39">
        <f>+RIEPILOGO!C113</f>
        <v>0</v>
      </c>
    </row>
    <row r="198" spans="1:19" x14ac:dyDescent="0.25">
      <c r="A198" s="211">
        <v>43830</v>
      </c>
      <c r="B198" s="212">
        <f>+RIEPILOGO!B114</f>
        <v>1510</v>
      </c>
      <c r="C198" s="213" t="str">
        <f>+RIEPILOGO!A114</f>
        <v>Fornitori c/ fatture da ricevere</v>
      </c>
      <c r="D198" s="213" t="s">
        <v>295</v>
      </c>
      <c r="E198" s="214">
        <f t="shared" si="11"/>
        <v>0</v>
      </c>
      <c r="F198" s="213"/>
      <c r="G198" s="40" t="str">
        <f t="shared" si="10"/>
        <v xml:space="preserve"> </v>
      </c>
      <c r="R198" s="39">
        <f>+RIEPILOGO!D114</f>
        <v>0</v>
      </c>
      <c r="S198" s="39">
        <f>+RIEPILOGO!C114</f>
        <v>0</v>
      </c>
    </row>
    <row r="199" spans="1:19" x14ac:dyDescent="0.25">
      <c r="A199" s="211">
        <v>43830</v>
      </c>
      <c r="B199" s="212">
        <f>+RIEPILOGO!B121</f>
        <v>1615</v>
      </c>
      <c r="C199" s="213" t="str">
        <f>+RIEPILOGO!A121</f>
        <v>INPS c/ Fondo speciale TFR</v>
      </c>
      <c r="D199" s="213" t="s">
        <v>295</v>
      </c>
      <c r="E199" s="214">
        <f t="shared" si="11"/>
        <v>0</v>
      </c>
      <c r="F199" s="213"/>
      <c r="G199" s="40" t="str">
        <f t="shared" si="10"/>
        <v xml:space="preserve"> </v>
      </c>
      <c r="R199" s="39">
        <f>+RIEPILOGO!D121</f>
        <v>0</v>
      </c>
      <c r="S199" s="39">
        <f>+RIEPILOGO!C121</f>
        <v>0</v>
      </c>
    </row>
    <row r="200" spans="1:19" x14ac:dyDescent="0.25">
      <c r="A200" s="211">
        <v>43830</v>
      </c>
      <c r="B200" s="212">
        <f>+RIEPILOGO!B151</f>
        <v>1401</v>
      </c>
      <c r="C200" s="213" t="str">
        <f>+RIEPILOGO!A151</f>
        <v>Mutui passivi</v>
      </c>
      <c r="D200" s="213" t="s">
        <v>295</v>
      </c>
      <c r="E200" s="214">
        <f t="shared" si="11"/>
        <v>0</v>
      </c>
      <c r="F200" s="213"/>
      <c r="G200" s="40" t="str">
        <f t="shared" si="10"/>
        <v xml:space="preserve"> </v>
      </c>
      <c r="R200" s="39">
        <f>+RIEPILOGO!D151</f>
        <v>0</v>
      </c>
      <c r="S200" s="39">
        <f>+RIEPILOGO!C151</f>
        <v>0</v>
      </c>
    </row>
    <row r="201" spans="1:19" x14ac:dyDescent="0.25">
      <c r="A201" s="211">
        <v>43830</v>
      </c>
      <c r="B201" s="212">
        <f>+RIEPILOGO!B170</f>
        <v>1801</v>
      </c>
      <c r="C201" s="213" t="str">
        <f>+RIEPILOGO!A170</f>
        <v>Ratei passivi</v>
      </c>
      <c r="D201" s="213" t="s">
        <v>295</v>
      </c>
      <c r="E201" s="214">
        <f t="shared" si="11"/>
        <v>0</v>
      </c>
      <c r="F201" s="213"/>
      <c r="G201" s="40" t="str">
        <f t="shared" si="10"/>
        <v xml:space="preserve"> </v>
      </c>
      <c r="R201" s="39">
        <f>+RIEPILOGO!D170</f>
        <v>0</v>
      </c>
      <c r="S201" s="39">
        <f>+RIEPILOGO!C170</f>
        <v>0</v>
      </c>
    </row>
    <row r="202" spans="1:19" x14ac:dyDescent="0.25">
      <c r="A202" s="211">
        <v>43830</v>
      </c>
      <c r="B202" s="212">
        <f>+RIEPILOGO!B178</f>
        <v>1802</v>
      </c>
      <c r="C202" s="213" t="str">
        <f>+RIEPILOGO!A178</f>
        <v>Risconti passivi</v>
      </c>
      <c r="D202" s="213" t="s">
        <v>295</v>
      </c>
      <c r="E202" s="214">
        <f t="shared" si="11"/>
        <v>0</v>
      </c>
      <c r="F202" s="213"/>
      <c r="G202" s="40" t="str">
        <f t="shared" si="10"/>
        <v xml:space="preserve"> </v>
      </c>
      <c r="R202" s="39">
        <f>+RIEPILOGO!D178</f>
        <v>0</v>
      </c>
      <c r="S202" s="39">
        <f>+RIEPILOGO!C178</f>
        <v>0</v>
      </c>
    </row>
    <row r="203" spans="1:19" x14ac:dyDescent="0.25">
      <c r="A203" s="211">
        <v>43830</v>
      </c>
      <c r="B203" s="212" t="str">
        <f>+RIEPILOGO!B189</f>
        <v>1409</v>
      </c>
      <c r="C203" s="213" t="str">
        <f>+RIEPILOGO!A189</f>
        <v>Sovvenzioni bancarie</v>
      </c>
      <c r="D203" s="213" t="s">
        <v>295</v>
      </c>
      <c r="E203" s="214">
        <f t="shared" si="11"/>
        <v>0</v>
      </c>
      <c r="F203" s="213"/>
      <c r="G203" s="40" t="str">
        <f t="shared" si="10"/>
        <v xml:space="preserve"> </v>
      </c>
      <c r="R203" s="39">
        <f>+RIEPILOGO!D189</f>
        <v>0</v>
      </c>
      <c r="S203" s="39">
        <f>+RIEPILOGO!C189</f>
        <v>0</v>
      </c>
    </row>
    <row r="204" spans="1:19" x14ac:dyDescent="0.25">
      <c r="A204" s="211">
        <v>43830</v>
      </c>
      <c r="B204" s="212">
        <f>+RIEPILOGO!B190</f>
        <v>1408</v>
      </c>
      <c r="C204" s="213" t="str">
        <f>+RIEPILOGO!A190</f>
        <v>Sovvenzioni cambiarie</v>
      </c>
      <c r="D204" s="213" t="s">
        <v>295</v>
      </c>
      <c r="E204" s="214">
        <f t="shared" si="11"/>
        <v>0</v>
      </c>
      <c r="F204" s="213"/>
      <c r="G204" s="40" t="str">
        <f t="shared" si="10"/>
        <v xml:space="preserve"> </v>
      </c>
      <c r="R204" s="39">
        <f>+RIEPILOGO!D190</f>
        <v>0</v>
      </c>
      <c r="S204" s="39">
        <f>+RIEPILOGO!C190</f>
        <v>0</v>
      </c>
    </row>
    <row r="205" spans="1:19" x14ac:dyDescent="0.25">
      <c r="A205" s="211">
        <v>43830</v>
      </c>
      <c r="B205" s="212">
        <f>+RIEPILOGO!B185</f>
        <v>1640</v>
      </c>
      <c r="C205" s="213" t="str">
        <f>+RIEPILOGO!A185</f>
        <v>Sig X suo c/ cessione</v>
      </c>
      <c r="D205" s="213" t="s">
        <v>295</v>
      </c>
      <c r="E205" s="214">
        <f t="shared" si="11"/>
        <v>0</v>
      </c>
      <c r="F205" s="213"/>
      <c r="G205" s="40" t="str">
        <f t="shared" si="10"/>
        <v xml:space="preserve"> </v>
      </c>
      <c r="R205" s="39">
        <f>+RIEPILOGO!D185</f>
        <v>0</v>
      </c>
      <c r="S205" s="39">
        <f>+RIEPILOGO!C185</f>
        <v>0</v>
      </c>
    </row>
    <row r="206" spans="1:19" x14ac:dyDescent="0.25">
      <c r="A206" s="211">
        <v>43830</v>
      </c>
      <c r="B206" s="212">
        <f>+VLOOKUP(C206,RIEPILOGO!$A$3:$B$211,2)</f>
        <v>2002</v>
      </c>
      <c r="C206" s="213" t="str">
        <f>+RIEPILOGO!A43</f>
        <v>Bilancio di chiusura</v>
      </c>
      <c r="D206" s="213" t="s">
        <v>287</v>
      </c>
      <c r="E206" s="213"/>
      <c r="F206" s="215">
        <f>SUM(E156:E205)</f>
        <v>0</v>
      </c>
      <c r="I206" s="38"/>
    </row>
    <row r="207" spans="1:19" x14ac:dyDescent="0.25">
      <c r="A207" s="206">
        <v>43830</v>
      </c>
      <c r="B207" s="207">
        <f>+VLOOKUP(C207,RIEPILOGO!$A$3:$B$211,2)</f>
        <v>1101</v>
      </c>
      <c r="C207" s="208" t="str">
        <f>+RIEPILOGO!A156</f>
        <v>Patrimonio netto</v>
      </c>
      <c r="D207" s="208" t="s">
        <v>295</v>
      </c>
      <c r="E207" s="209">
        <f>+F208</f>
        <v>0</v>
      </c>
      <c r="F207" s="209" t="str">
        <f>+E208</f>
        <v xml:space="preserve"> </v>
      </c>
      <c r="H207" s="38"/>
      <c r="I207" s="38"/>
      <c r="K207" s="38"/>
    </row>
    <row r="208" spans="1:19" x14ac:dyDescent="0.25">
      <c r="A208" s="222">
        <v>43830</v>
      </c>
      <c r="B208" s="223">
        <f>+VLOOKUP(C208,RIEPILOGO!$A$3:$B$211,2)</f>
        <v>2002</v>
      </c>
      <c r="C208" s="224" t="str">
        <f>+RIEPILOGO!A43</f>
        <v>Bilancio di chiusura</v>
      </c>
      <c r="D208" s="224" t="s">
        <v>296</v>
      </c>
      <c r="E208" s="225" t="str">
        <f>+IF(E108-F206&lt;0,F206-E108," ")</f>
        <v xml:space="preserve"> </v>
      </c>
      <c r="F208" s="225">
        <f>+IF(E108-F206&lt;0," ",E108-F206)</f>
        <v>0</v>
      </c>
    </row>
  </sheetData>
  <mergeCells count="2">
    <mergeCell ref="A1:C1"/>
    <mergeCell ref="D1:F1"/>
  </mergeCells>
  <conditionalFormatting sqref="F106:F107 F4:F73 E74:E99 F109:F155 E156:E205">
    <cfRule type="cellIs" dxfId="2" priority="12" operator="lessThan">
      <formula>0</formula>
    </cfRule>
  </conditionalFormatting>
  <conditionalFormatting sqref="F101 E102 F103 E104">
    <cfRule type="cellIs" dxfId="1" priority="8" operator="equal">
      <formula>0</formula>
    </cfRule>
  </conditionalFormatting>
  <conditionalFormatting sqref="E101 F102 E103 F104">
    <cfRule type="cellIs" dxfId="0" priority="7" operator="equal">
      <formula>0</formula>
    </cfRule>
  </conditionalFormatting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A91"/>
  <sheetViews>
    <sheetView zoomScale="85" zoomScaleNormal="85" workbookViewId="0">
      <pane ySplit="3" topLeftCell="A76" activePane="bottomLeft" state="frozen"/>
      <selection activeCell="C1" sqref="C1"/>
      <selection pane="bottomLeft" activeCell="G60" sqref="G60"/>
    </sheetView>
  </sheetViews>
  <sheetFormatPr defaultRowHeight="15" x14ac:dyDescent="0.25"/>
  <cols>
    <col min="1" max="1" width="6.5703125" style="35" customWidth="1"/>
    <col min="2" max="2" width="40" style="14" customWidth="1"/>
    <col min="3" max="3" width="13.85546875" style="32" bestFit="1" customWidth="1"/>
    <col min="4" max="4" width="3.28515625" style="32" customWidth="1"/>
    <col min="5" max="5" width="7.140625" style="35" customWidth="1"/>
    <col min="6" max="6" width="39.85546875" style="14" customWidth="1"/>
    <col min="7" max="7" width="13.85546875" style="32" bestFit="1" customWidth="1"/>
    <col min="8" max="8" width="2.85546875" style="14" customWidth="1"/>
    <col min="9" max="9" width="6.28515625" style="44" bestFit="1" customWidth="1"/>
    <col min="10" max="10" width="45.5703125" style="45" customWidth="1"/>
    <col min="11" max="11" width="13.85546875" style="32" bestFit="1" customWidth="1"/>
    <col min="12" max="12" width="3.28515625" style="32" customWidth="1"/>
    <col min="13" max="13" width="5.140625" style="37" bestFit="1" customWidth="1"/>
    <col min="14" max="14" width="45.5703125" style="14" customWidth="1"/>
    <col min="15" max="15" width="13.85546875" style="32" bestFit="1" customWidth="1"/>
    <col min="16" max="17" width="9.140625" style="14"/>
    <col min="18" max="18" width="10.5703125" style="14" bestFit="1" customWidth="1"/>
    <col min="19" max="16384" width="9.140625" style="14"/>
  </cols>
  <sheetData>
    <row r="1" spans="1:27" s="143" customFormat="1" ht="27" thickBot="1" x14ac:dyDescent="0.45">
      <c r="A1" s="257" t="s">
        <v>297</v>
      </c>
      <c r="B1" s="258"/>
      <c r="C1" s="258"/>
      <c r="D1" s="258"/>
      <c r="E1" s="258"/>
      <c r="F1" s="258"/>
      <c r="G1" s="259"/>
      <c r="I1" s="236" t="s">
        <v>297</v>
      </c>
      <c r="J1" s="237"/>
      <c r="K1" s="237"/>
      <c r="L1" s="237"/>
      <c r="M1" s="237"/>
      <c r="N1" s="237"/>
      <c r="O1" s="238"/>
    </row>
    <row r="2" spans="1:27" ht="18.75" x14ac:dyDescent="0.3">
      <c r="A2" s="260" t="s">
        <v>298</v>
      </c>
      <c r="B2" s="261"/>
      <c r="C2" s="261"/>
      <c r="D2" s="261"/>
      <c r="E2" s="261"/>
      <c r="F2" s="261"/>
      <c r="G2" s="262"/>
      <c r="H2" s="143"/>
      <c r="I2" s="263" t="s">
        <v>299</v>
      </c>
      <c r="J2" s="264"/>
      <c r="K2" s="264"/>
      <c r="L2" s="264"/>
      <c r="M2" s="264"/>
      <c r="N2" s="264"/>
      <c r="O2" s="265"/>
      <c r="Z2" s="30"/>
      <c r="AA2" s="30"/>
    </row>
    <row r="3" spans="1:27" s="42" customFormat="1" ht="18.75" x14ac:dyDescent="0.25">
      <c r="A3" s="171" t="s">
        <v>1</v>
      </c>
      <c r="B3" s="172" t="s">
        <v>282</v>
      </c>
      <c r="C3" s="173" t="s">
        <v>339</v>
      </c>
      <c r="D3" s="266" t="s">
        <v>1</v>
      </c>
      <c r="E3" s="267"/>
      <c r="F3" s="172" t="s">
        <v>282</v>
      </c>
      <c r="G3" s="174" t="s">
        <v>339</v>
      </c>
      <c r="H3" s="170"/>
      <c r="I3" s="171" t="s">
        <v>1</v>
      </c>
      <c r="J3" s="172" t="s">
        <v>282</v>
      </c>
      <c r="K3" s="173" t="str">
        <f>+G3</f>
        <v>IMPORTO</v>
      </c>
      <c r="L3" s="268"/>
      <c r="M3" s="269" t="s">
        <v>1</v>
      </c>
      <c r="N3" s="172" t="s">
        <v>282</v>
      </c>
      <c r="O3" s="174" t="str">
        <f>+K3</f>
        <v>IMPORTO</v>
      </c>
      <c r="Z3" s="43"/>
      <c r="AA3" s="43"/>
    </row>
    <row r="4" spans="1:27" ht="18.75" x14ac:dyDescent="0.25">
      <c r="A4" s="144"/>
      <c r="B4" s="145" t="s">
        <v>300</v>
      </c>
      <c r="C4" s="151"/>
      <c r="D4" s="146"/>
      <c r="E4" s="134"/>
      <c r="F4" s="145" t="s">
        <v>311</v>
      </c>
      <c r="G4" s="60"/>
      <c r="I4" s="166"/>
      <c r="J4" s="167" t="s">
        <v>319</v>
      </c>
      <c r="K4" s="157"/>
      <c r="L4" s="158"/>
      <c r="M4" s="159"/>
      <c r="N4" s="164" t="s">
        <v>330</v>
      </c>
      <c r="O4" s="168"/>
      <c r="P4" s="32"/>
    </row>
    <row r="5" spans="1:27" ht="18.75" x14ac:dyDescent="0.25">
      <c r="A5" s="148"/>
      <c r="B5" s="99" t="s">
        <v>301</v>
      </c>
      <c r="C5" s="60"/>
      <c r="D5" s="146"/>
      <c r="E5" s="134" t="str">
        <f>+'CHIUSURA CONTI'!B185</f>
        <v>0111</v>
      </c>
      <c r="F5" s="67" t="str">
        <f>+'CHIUSURA CONTI'!C185</f>
        <v>Fondo ammortamento costi di impianto</v>
      </c>
      <c r="G5" s="60">
        <f>+'CHIUSURA CONTI'!E185</f>
        <v>0</v>
      </c>
      <c r="I5" s="153">
        <f>+'CHIUSURA CONTI'!B40</f>
        <v>3101</v>
      </c>
      <c r="J5" s="154" t="str">
        <f>+'CHIUSURA CONTI'!C40</f>
        <v>Merci c/ acquisti</v>
      </c>
      <c r="K5" s="155">
        <f>+'CHIUSURA CONTI'!F40</f>
        <v>0</v>
      </c>
      <c r="L5" s="160"/>
      <c r="M5" s="152">
        <f>+'CHIUSURA CONTI'!B86</f>
        <v>2101</v>
      </c>
      <c r="N5" s="161" t="str">
        <f>+'CHIUSURA CONTI'!C86</f>
        <v>Merci c/ vendite</v>
      </c>
      <c r="O5" s="147">
        <f>+'CHIUSURA CONTI'!E86</f>
        <v>0</v>
      </c>
    </row>
    <row r="6" spans="1:27" ht="18.75" x14ac:dyDescent="0.25">
      <c r="A6" s="148" t="str">
        <f>+'CHIUSURA CONTI'!B124</f>
        <v>0101</v>
      </c>
      <c r="B6" s="67" t="str">
        <f>+'CHIUSURA CONTI'!C124</f>
        <v>Costi di impianto</v>
      </c>
      <c r="C6" s="60">
        <f>+'CHIUSURA CONTI'!F124</f>
        <v>0</v>
      </c>
      <c r="D6" s="146"/>
      <c r="E6" s="134" t="str">
        <f>+'CHIUSURA CONTI'!B184</f>
        <v>0112</v>
      </c>
      <c r="F6" s="67" t="str">
        <f>+'CHIUSURA CONTI'!C184</f>
        <v>Fondo ammortamento costi di ampliamento</v>
      </c>
      <c r="G6" s="60">
        <f>+'CHIUSURA CONTI'!E184</f>
        <v>0</v>
      </c>
      <c r="I6" s="153">
        <f>+'CHIUSURA CONTI'!B30</f>
        <v>3102</v>
      </c>
      <c r="J6" s="67" t="str">
        <f>+'CHIUSURA CONTI'!C30</f>
        <v>Imballaggi c/ acquisti</v>
      </c>
      <c r="K6" s="155">
        <f>+'CHIUSURA CONTI'!F30</f>
        <v>0</v>
      </c>
      <c r="L6" s="160"/>
      <c r="M6" s="152">
        <f>+'CHIUSURA CONTI'!B94</f>
        <v>2102</v>
      </c>
      <c r="N6" s="161" t="str">
        <f>+'CHIUSURA CONTI'!C94</f>
        <v>Rimborsi per imballi</v>
      </c>
      <c r="O6" s="147">
        <f>+'CHIUSURA CONTI'!E94</f>
        <v>0</v>
      </c>
    </row>
    <row r="7" spans="1:27" x14ac:dyDescent="0.25">
      <c r="A7" s="148" t="str">
        <f>+'CHIUSURA CONTI'!B123</f>
        <v>0102</v>
      </c>
      <c r="B7" s="67" t="str">
        <f>+'CHIUSURA CONTI'!C123</f>
        <v>Costi di ampliamento</v>
      </c>
      <c r="C7" s="60">
        <f>+'CHIUSURA CONTI'!F123</f>
        <v>0</v>
      </c>
      <c r="D7" s="98"/>
      <c r="E7" s="134" t="str">
        <f>+'CHIUSURA CONTI'!B192</f>
        <v>0118</v>
      </c>
      <c r="F7" s="67" t="str">
        <f>+'CHIUSURA CONTI'!C192</f>
        <v>Fondo ammortamento software</v>
      </c>
      <c r="G7" s="60">
        <f>+'CHIUSURA CONTI'!E192</f>
        <v>0</v>
      </c>
      <c r="I7" s="153">
        <f>+'CHIUSURA CONTI'!B39</f>
        <v>3103</v>
      </c>
      <c r="J7" s="67" t="str">
        <f>+'CHIUSURA CONTI'!C39</f>
        <v>Materie di consumo c/acquisti</v>
      </c>
      <c r="K7" s="155">
        <f>+'CHIUSURA CONTI'!F39</f>
        <v>0</v>
      </c>
      <c r="L7" s="162"/>
      <c r="M7" s="152">
        <f>+'CHIUSURA CONTI'!B95</f>
        <v>2103</v>
      </c>
      <c r="N7" s="161" t="str">
        <f>+'CHIUSURA CONTI'!C95</f>
        <v>Rimborsi per trasporti</v>
      </c>
      <c r="O7" s="147">
        <f>+'CHIUSURA CONTI'!E95</f>
        <v>0</v>
      </c>
    </row>
    <row r="8" spans="1:27" x14ac:dyDescent="0.25">
      <c r="A8" s="148" t="str">
        <f>+'CHIUSURA CONTI'!B153</f>
        <v>0108</v>
      </c>
      <c r="B8" s="67" t="str">
        <f>+'CHIUSURA CONTI'!C153</f>
        <v>Software</v>
      </c>
      <c r="C8" s="60">
        <f>+'CHIUSURA CONTI'!F153</f>
        <v>0</v>
      </c>
      <c r="D8" s="98"/>
      <c r="E8" s="134" t="str">
        <f>+'CHIUSURA CONTI'!B183</f>
        <v>0119</v>
      </c>
      <c r="F8" s="67" t="str">
        <f>+'CHIUSURA CONTI'!C183</f>
        <v>Fondo ammortamento avviamento</v>
      </c>
      <c r="G8" s="60">
        <f>+'CHIUSURA CONTI'!E183</f>
        <v>0</v>
      </c>
      <c r="I8" s="153">
        <f>+'CHIUSURA CONTI'!B41</f>
        <v>3104</v>
      </c>
      <c r="J8" s="67" t="str">
        <f>+'CHIUSURA CONTI'!C41</f>
        <v>Merci c/ apporti</v>
      </c>
      <c r="K8" s="155">
        <f>+'CHIUSURA CONTI'!F41</f>
        <v>0</v>
      </c>
      <c r="L8" s="162"/>
      <c r="M8" s="152">
        <f>+'CHIUSURA CONTI'!B93</f>
        <v>2104</v>
      </c>
      <c r="N8" s="161" t="str">
        <f>+'CHIUSURA CONTI'!C93</f>
        <v>Rimborsi diversi su vendite</v>
      </c>
      <c r="O8" s="147">
        <f>+'CHIUSURA CONTI'!E93</f>
        <v>0</v>
      </c>
    </row>
    <row r="9" spans="1:27" x14ac:dyDescent="0.25">
      <c r="A9" s="148" t="str">
        <f>+'CHIUSURA CONTI'!B116</f>
        <v>0109</v>
      </c>
      <c r="B9" s="67" t="str">
        <f>+'CHIUSURA CONTI'!C116</f>
        <v>Avviamento</v>
      </c>
      <c r="C9" s="60">
        <f>+'CHIUSURA CONTI'!F116</f>
        <v>0</v>
      </c>
      <c r="D9" s="98"/>
      <c r="E9" s="134" t="str">
        <f>+'CHIUSURA CONTI'!B186</f>
        <v>0212</v>
      </c>
      <c r="F9" s="67" t="str">
        <f>+'CHIUSURA CONTI'!C186</f>
        <v>Fondo ammortamento fabbricati</v>
      </c>
      <c r="G9" s="60">
        <f>+'CHIUSURA CONTI'!E186</f>
        <v>0</v>
      </c>
      <c r="I9" s="153">
        <f>+'CHIUSURA CONTI'!B4</f>
        <v>2110</v>
      </c>
      <c r="J9" s="67" t="str">
        <f>+'CHIUSURA CONTI'!C4</f>
        <v>Abbuoni e ribassi passivi</v>
      </c>
      <c r="K9" s="155">
        <f>+'CHIUSURA CONTI'!F4</f>
        <v>0</v>
      </c>
      <c r="L9" s="162"/>
      <c r="M9" s="152">
        <f>+'CHIUSURA CONTI'!B76</f>
        <v>2105</v>
      </c>
      <c r="N9" s="161" t="str">
        <f>+'CHIUSURA CONTI'!C76</f>
        <v>Cessioni per abbuoni, sconti e premi</v>
      </c>
      <c r="O9" s="147">
        <f>+'CHIUSURA CONTI'!E76</f>
        <v>0</v>
      </c>
    </row>
    <row r="10" spans="1:27" x14ac:dyDescent="0.25">
      <c r="A10" s="148"/>
      <c r="B10" s="99" t="s">
        <v>302</v>
      </c>
      <c r="C10" s="60"/>
      <c r="D10" s="98"/>
      <c r="E10" s="134" t="str">
        <f>+'CHIUSURA CONTI'!B188</f>
        <v>0213</v>
      </c>
      <c r="F10" s="67" t="str">
        <f>+'CHIUSURA CONTI'!C188</f>
        <v>Fondo ammortamento impianti</v>
      </c>
      <c r="G10" s="60">
        <f>+'CHIUSURA CONTI'!E188</f>
        <v>0</v>
      </c>
      <c r="I10" s="153">
        <f>+'CHIUSURA CONTI'!B52</f>
        <v>3111</v>
      </c>
      <c r="J10" s="154" t="str">
        <f>+'CHIUSURA CONTI'!C52</f>
        <v>Resi su acquisti</v>
      </c>
      <c r="K10" s="155">
        <f>+'CHIUSURA CONTI'!F52</f>
        <v>0</v>
      </c>
      <c r="L10" s="162" t="str">
        <f>+'CHIUSURA CONTI'!G74</f>
        <v xml:space="preserve"> </v>
      </c>
      <c r="M10" s="152">
        <f>+'CHIUSURA CONTI'!B74</f>
        <v>3110</v>
      </c>
      <c r="N10" s="161" t="str">
        <f>+'CHIUSURA CONTI'!C74</f>
        <v>Abbuoni e ribassi attivi</v>
      </c>
      <c r="O10" s="147">
        <f>+'CHIUSURA CONTI'!E74</f>
        <v>0</v>
      </c>
    </row>
    <row r="11" spans="1:27" x14ac:dyDescent="0.25">
      <c r="A11" s="148" t="str">
        <f>+'CHIUSURA CONTI'!B154</f>
        <v>0201</v>
      </c>
      <c r="B11" s="67" t="str">
        <f>+'CHIUSURA CONTI'!C154</f>
        <v>Terreni</v>
      </c>
      <c r="C11" s="60">
        <f>+'CHIUSURA CONTI'!F154</f>
        <v>0</v>
      </c>
      <c r="D11" s="98"/>
      <c r="E11" s="134" t="str">
        <f>+'CHIUSURA CONTI'!B189</f>
        <v>0214</v>
      </c>
      <c r="F11" s="67" t="str">
        <f>+'CHIUSURA CONTI'!C189</f>
        <v>Fondo ammortamento macchinari</v>
      </c>
      <c r="G11" s="60">
        <f>+'CHIUSURA CONTI'!E189</f>
        <v>0</v>
      </c>
      <c r="I11" s="153">
        <f>+'CHIUSURA CONTI'!B50</f>
        <v>3112</v>
      </c>
      <c r="J11" s="67" t="str">
        <f>+'CHIUSURA CONTI'!C50</f>
        <v>Premi su acquisti</v>
      </c>
      <c r="K11" s="155">
        <f>+'CHIUSURA CONTI'!F50</f>
        <v>0</v>
      </c>
      <c r="L11" s="162" t="str">
        <f>+'CHIUSURA CONTI'!G5</f>
        <v xml:space="preserve"> </v>
      </c>
      <c r="M11" s="152">
        <f>+'CHIUSURA CONTI'!B92</f>
        <v>2111</v>
      </c>
      <c r="N11" s="161" t="str">
        <f>+'CHIUSURA CONTI'!C92</f>
        <v>Resi su vendite</v>
      </c>
      <c r="O11" s="147">
        <f>+'CHIUSURA CONTI'!E92</f>
        <v>0</v>
      </c>
    </row>
    <row r="12" spans="1:27" x14ac:dyDescent="0.25">
      <c r="A12" s="148" t="str">
        <f>+'CHIUSURA CONTI'!B140</f>
        <v>0202</v>
      </c>
      <c r="B12" s="67" t="str">
        <f>+'CHIUSURA CONTI'!C140</f>
        <v>Fabbricati</v>
      </c>
      <c r="C12" s="60">
        <f>+'CHIUSURA CONTI'!F140</f>
        <v>0</v>
      </c>
      <c r="D12" s="98"/>
      <c r="E12" s="134" t="str">
        <f>+'CHIUSURA CONTI'!B181</f>
        <v>0215</v>
      </c>
      <c r="F12" s="67" t="str">
        <f>+'CHIUSURA CONTI'!C181</f>
        <v>Fondo ammortamento attrezzature</v>
      </c>
      <c r="G12" s="60">
        <f>+'CHIUSURA CONTI'!E181</f>
        <v>0</v>
      </c>
      <c r="I12" s="153"/>
      <c r="J12" s="67"/>
      <c r="K12" s="155"/>
      <c r="L12" s="162" t="str">
        <f>+'CHIUSURA CONTI'!G6</f>
        <v xml:space="preserve"> </v>
      </c>
      <c r="M12" s="152">
        <f>+'CHIUSURA CONTI'!B88</f>
        <v>2112</v>
      </c>
      <c r="N12" s="161" t="str">
        <f>+'CHIUSURA CONTI'!C88</f>
        <v>Premi su vendite</v>
      </c>
      <c r="O12" s="147">
        <f>+'CHIUSURA CONTI'!E88</f>
        <v>0</v>
      </c>
    </row>
    <row r="13" spans="1:27" x14ac:dyDescent="0.25">
      <c r="A13" s="148" t="str">
        <f>+'CHIUSURA CONTI'!B142</f>
        <v>0203</v>
      </c>
      <c r="B13" s="67" t="str">
        <f>+'CHIUSURA CONTI'!C142</f>
        <v>Impianti</v>
      </c>
      <c r="C13" s="60">
        <f>+'CHIUSURA CONTI'!F142</f>
        <v>0</v>
      </c>
      <c r="D13" s="98"/>
      <c r="E13" s="134" t="str">
        <f>+'CHIUSURA CONTI'!B191</f>
        <v>0216</v>
      </c>
      <c r="F13" s="67" t="str">
        <f>+'CHIUSURA CONTI'!C191</f>
        <v>Fondo ammortamento mobili</v>
      </c>
      <c r="G13" s="60">
        <f>+'CHIUSURA CONTI'!E191</f>
        <v>0</v>
      </c>
      <c r="I13" s="153">
        <f>+'CHIUSURA CONTI'!B42</f>
        <v>3201</v>
      </c>
      <c r="J13" s="67" t="str">
        <f>+'CHIUSURA CONTI'!C42</f>
        <v>Merci c/ esistenze iniziali</v>
      </c>
      <c r="K13" s="155">
        <f>+'CHIUSURA CONTI'!F42</f>
        <v>0</v>
      </c>
      <c r="L13" s="162" t="str">
        <f>+'CHIUSURA CONTI'!G7</f>
        <v xml:space="preserve"> </v>
      </c>
      <c r="M13" s="152"/>
      <c r="N13" s="164" t="s">
        <v>329</v>
      </c>
      <c r="O13" s="147"/>
    </row>
    <row r="14" spans="1:27" x14ac:dyDescent="0.25">
      <c r="A14" s="148" t="str">
        <f>+'CHIUSURA CONTI'!B143</f>
        <v>0204</v>
      </c>
      <c r="B14" s="67" t="str">
        <f>+'CHIUSURA CONTI'!C143</f>
        <v>Macchinari</v>
      </c>
      <c r="C14" s="60">
        <f>+'CHIUSURA CONTI'!F143</f>
        <v>0</v>
      </c>
      <c r="D14" s="98"/>
      <c r="E14" s="134" t="str">
        <f>+'CHIUSURA CONTI'!B190</f>
        <v>0217</v>
      </c>
      <c r="F14" s="67" t="str">
        <f>+'CHIUSURA CONTI'!C190</f>
        <v>Fondo ammortamento macchine d’ufficio</v>
      </c>
      <c r="G14" s="60">
        <f>+'CHIUSURA CONTI'!E190</f>
        <v>0</v>
      </c>
      <c r="I14" s="153">
        <f>+'CHIUSURA CONTI'!B31</f>
        <v>3202</v>
      </c>
      <c r="J14" s="67" t="str">
        <f>+'CHIUSURA CONTI'!C31</f>
        <v>Imballaggi c/ esistenze iniziali</v>
      </c>
      <c r="K14" s="155">
        <f>+'CHIUSURA CONTI'!F31</f>
        <v>0</v>
      </c>
      <c r="L14" s="162" t="str">
        <f>+'CHIUSURA CONTI'!G8</f>
        <v xml:space="preserve"> </v>
      </c>
      <c r="M14" s="152">
        <f>+'CHIUSURA CONTI'!B77</f>
        <v>2201</v>
      </c>
      <c r="N14" s="161" t="str">
        <f>+'CHIUSURA CONTI'!C77</f>
        <v>Fitti attivi</v>
      </c>
      <c r="O14" s="147">
        <f>+'CHIUSURA CONTI'!E77</f>
        <v>0</v>
      </c>
    </row>
    <row r="15" spans="1:27" x14ac:dyDescent="0.25">
      <c r="A15" s="148" t="str">
        <f>+'CHIUSURA CONTI'!B114</f>
        <v>0205</v>
      </c>
      <c r="B15" s="67" t="str">
        <f>+'CHIUSURA CONTI'!C114</f>
        <v>Attrezzature</v>
      </c>
      <c r="C15" s="60">
        <f>+'CHIUSURA CONTI'!F114</f>
        <v>0</v>
      </c>
      <c r="D15" s="98"/>
      <c r="E15" s="134" t="str">
        <f>+'CHIUSURA CONTI'!B182</f>
        <v>0218</v>
      </c>
      <c r="F15" s="67" t="str">
        <f>+'CHIUSURA CONTI'!C182</f>
        <v>Fondo ammortamento automezzi</v>
      </c>
      <c r="G15" s="60">
        <f>+'CHIUSURA CONTI'!E182</f>
        <v>0</v>
      </c>
      <c r="I15" s="153">
        <f>+'CHIUSURA CONTI'!B38</f>
        <v>3203</v>
      </c>
      <c r="J15" s="67" t="str">
        <f>+'CHIUSURA CONTI'!C38</f>
        <v>Materie di consumo c/ esistenze iniziali</v>
      </c>
      <c r="K15" s="155">
        <f>+'CHIUSURA CONTI'!F38</f>
        <v>0</v>
      </c>
      <c r="L15" s="162" t="str">
        <f>+'CHIUSURA CONTI'!G9</f>
        <v xml:space="preserve"> </v>
      </c>
      <c r="M15" s="152">
        <f>+'CHIUSURA CONTI'!B91</f>
        <v>2202</v>
      </c>
      <c r="N15" s="161" t="str">
        <f>+'CHIUSURA CONTI'!C91</f>
        <v>Provvigioni attive</v>
      </c>
      <c r="O15" s="147">
        <f>+'CHIUSURA CONTI'!E91</f>
        <v>0</v>
      </c>
    </row>
    <row r="16" spans="1:27" x14ac:dyDescent="0.25">
      <c r="A16" s="148" t="str">
        <f>+'CHIUSURA CONTI'!B148</f>
        <v>0206</v>
      </c>
      <c r="B16" s="67" t="str">
        <f>+'CHIUSURA CONTI'!C148</f>
        <v>Mobili</v>
      </c>
      <c r="C16" s="60">
        <f>+'CHIUSURA CONTI'!F148</f>
        <v>0</v>
      </c>
      <c r="D16" s="98"/>
      <c r="E16" s="134" t="str">
        <f>+'CHIUSURA CONTI'!B187</f>
        <v>0219</v>
      </c>
      <c r="F16" s="67" t="str">
        <f>+'CHIUSURA CONTI'!C187</f>
        <v>Fondo ammortamento imballaggi</v>
      </c>
      <c r="G16" s="60">
        <f>+'CHIUSURA CONTI'!E187</f>
        <v>0</v>
      </c>
      <c r="I16" s="153"/>
      <c r="J16" s="99" t="s">
        <v>320</v>
      </c>
      <c r="K16" s="155"/>
      <c r="L16" s="162" t="str">
        <f>+'CHIUSURA CONTI'!G10</f>
        <v xml:space="preserve"> </v>
      </c>
      <c r="M16" s="152">
        <f>+'CHIUSURA CONTI'!B96</f>
        <v>2203</v>
      </c>
      <c r="N16" s="161" t="str">
        <f>+'CHIUSURA CONTI'!C96</f>
        <v>Rimborso spese bolli</v>
      </c>
      <c r="O16" s="147">
        <f>+'CHIUSURA CONTI'!E96</f>
        <v>0</v>
      </c>
    </row>
    <row r="17" spans="1:18" x14ac:dyDescent="0.25">
      <c r="A17" s="148" t="str">
        <f>+'CHIUSURA CONTI'!B144</f>
        <v>0207</v>
      </c>
      <c r="B17" s="67" t="str">
        <f>+'CHIUSURA CONTI'!C144</f>
        <v>Macchine d’ufficio</v>
      </c>
      <c r="C17" s="60">
        <f>+'CHIUSURA CONTI'!F144</f>
        <v>0</v>
      </c>
      <c r="D17" s="98"/>
      <c r="E17" s="134" t="str">
        <f>+'CHIUSURA CONTI'!B197</f>
        <v>0541</v>
      </c>
      <c r="F17" s="67" t="str">
        <f>+'CHIUSURA CONTI'!C197</f>
        <v>Fondo svalutazione crediti</v>
      </c>
      <c r="G17" s="60">
        <f>+'CHIUSURA CONTI'!E197</f>
        <v>0</v>
      </c>
      <c r="I17" s="153">
        <f>+'CHIUSURA CONTI'!B71</f>
        <v>3301</v>
      </c>
      <c r="J17" s="67" t="str">
        <f>+'CHIUSURA CONTI'!C71</f>
        <v>Trasporti su acquisti</v>
      </c>
      <c r="K17" s="155">
        <f>+'CHIUSURA CONTI'!F71</f>
        <v>0</v>
      </c>
      <c r="L17" s="162" t="str">
        <f>+'CHIUSURA CONTI'!G11</f>
        <v xml:space="preserve"> </v>
      </c>
      <c r="M17" s="152">
        <f>+'CHIUSURA CONTI'!B75</f>
        <v>2208</v>
      </c>
      <c r="N17" s="161" t="str">
        <f>+'CHIUSURA CONTI'!C75</f>
        <v>Arrotondamenti attivi</v>
      </c>
      <c r="O17" s="147">
        <f>+'CHIUSURA CONTI'!E75</f>
        <v>0</v>
      </c>
    </row>
    <row r="18" spans="1:18" ht="18.75" x14ac:dyDescent="0.25">
      <c r="A18" s="148" t="str">
        <f>+'CHIUSURA CONTI'!B115</f>
        <v>0208</v>
      </c>
      <c r="B18" s="67" t="str">
        <f>+'CHIUSURA CONTI'!C115</f>
        <v>Automezzi</v>
      </c>
      <c r="C18" s="60">
        <f>+'CHIUSURA CONTI'!F115</f>
        <v>0</v>
      </c>
      <c r="D18" s="98"/>
      <c r="E18" s="134"/>
      <c r="F18" s="145" t="s">
        <v>310</v>
      </c>
      <c r="G18" s="60"/>
      <c r="I18" s="153">
        <f>+'CHIUSURA CONTI'!B72</f>
        <v>3302</v>
      </c>
      <c r="J18" s="67" t="str">
        <f>+'CHIUSURA CONTI'!C72</f>
        <v>Trasporti su vendite</v>
      </c>
      <c r="K18" s="155">
        <f>+'CHIUSURA CONTI'!F72</f>
        <v>0</v>
      </c>
      <c r="L18" s="162" t="str">
        <f>+'CHIUSURA CONTI'!G12</f>
        <v xml:space="preserve"> </v>
      </c>
      <c r="M18" s="152">
        <f>+'CHIUSURA CONTI'!B87</f>
        <v>2209</v>
      </c>
      <c r="N18" s="161" t="str">
        <f>+'CHIUSURA CONTI'!C87</f>
        <v>Plusvalenze</v>
      </c>
      <c r="O18" s="147">
        <f>+'CHIUSURA CONTI'!E87</f>
        <v>0</v>
      </c>
    </row>
    <row r="19" spans="1:18" ht="18.75" x14ac:dyDescent="0.3">
      <c r="A19" s="148" t="str">
        <f>+'CHIUSURA CONTI'!B141</f>
        <v>0209</v>
      </c>
      <c r="B19" s="67" t="str">
        <f>+'CHIUSURA CONTI'!C141</f>
        <v>Imballaggi durevoli</v>
      </c>
      <c r="C19" s="60">
        <f>+'CHIUSURA CONTI'!F141</f>
        <v>0</v>
      </c>
      <c r="D19" s="98"/>
      <c r="E19" s="67">
        <f>+'CHIUSURA CONTI'!B207</f>
        <v>1101</v>
      </c>
      <c r="F19" s="235" t="str">
        <f>+'CHIUSURA CONTI'!C207</f>
        <v>Patrimonio netto</v>
      </c>
      <c r="G19" s="60">
        <f>+'CHIUSURA CONTI'!M127</f>
        <v>0</v>
      </c>
      <c r="I19" s="153">
        <f>+'CHIUSURA CONTI'!B49</f>
        <v>3303</v>
      </c>
      <c r="J19" s="67" t="str">
        <f>+'CHIUSURA CONTI'!C49</f>
        <v>Premi di assicurazione</v>
      </c>
      <c r="K19" s="155">
        <f>+'CHIUSURA CONTI'!F49</f>
        <v>0</v>
      </c>
      <c r="L19" s="162" t="str">
        <f>+'CHIUSURA CONTI'!G13</f>
        <v xml:space="preserve"> </v>
      </c>
      <c r="M19" s="152">
        <f>+'CHIUSURA CONTI'!B98</f>
        <v>2210</v>
      </c>
      <c r="N19" s="161" t="str">
        <f>+'CHIUSURA CONTI'!C98</f>
        <v>Sopravvenienze attive</v>
      </c>
      <c r="O19" s="147">
        <f>+'CHIUSURA CONTI'!E98</f>
        <v>0</v>
      </c>
    </row>
    <row r="20" spans="1:18" ht="18.75" x14ac:dyDescent="0.25">
      <c r="A20" s="148" t="str">
        <f>+'CHIUSURA CONTI'!B112</f>
        <v>0211</v>
      </c>
      <c r="B20" s="67" t="str">
        <f>+'CHIUSURA CONTI'!C112</f>
        <v>Anticipi su immobilizzazioni materiali</v>
      </c>
      <c r="C20" s="60">
        <f>+'CHIUSURA CONTI'!F112</f>
        <v>0</v>
      </c>
      <c r="D20" s="98"/>
      <c r="E20" s="134"/>
      <c r="F20" s="145" t="s">
        <v>312</v>
      </c>
      <c r="G20" s="60"/>
      <c r="I20" s="153">
        <f>+'CHIUSURA CONTI'!B28</f>
        <v>3304</v>
      </c>
      <c r="J20" s="67" t="str">
        <f>+'CHIUSURA CONTI'!C28</f>
        <v>Energia elettrica</v>
      </c>
      <c r="K20" s="155">
        <f>+'CHIUSURA CONTI'!F28</f>
        <v>0</v>
      </c>
      <c r="L20" s="162" t="str">
        <f>+'CHIUSURA CONTI'!G14</f>
        <v xml:space="preserve"> </v>
      </c>
      <c r="M20" s="152">
        <f>+'CHIUSURA CONTI'!B89</f>
        <v>2211</v>
      </c>
      <c r="N20" s="161" t="str">
        <f>+'CHIUSURA CONTI'!C89</f>
        <v>Proventi diversi</v>
      </c>
      <c r="O20" s="147">
        <f>+'CHIUSURA CONTI'!E89</f>
        <v>0</v>
      </c>
    </row>
    <row r="21" spans="1:18" x14ac:dyDescent="0.25">
      <c r="A21" s="148"/>
      <c r="B21" s="99" t="s">
        <v>303</v>
      </c>
      <c r="C21" s="60"/>
      <c r="D21" s="98"/>
      <c r="E21" s="134">
        <f>+'CHIUSURA CONTI'!B195</f>
        <v>1201</v>
      </c>
      <c r="F21" s="67" t="str">
        <f>+'CHIUSURA CONTI'!C195</f>
        <v>Fondo per imposte</v>
      </c>
      <c r="G21" s="60">
        <f>+'CHIUSURA CONTI'!E195</f>
        <v>0</v>
      </c>
      <c r="I21" s="153">
        <f>+'CHIUSURA CONTI'!B58</f>
        <v>3305</v>
      </c>
      <c r="J21" s="67" t="str">
        <f>+'CHIUSURA CONTI'!C58</f>
        <v>Spese di pubblicità</v>
      </c>
      <c r="K21" s="155">
        <f>+'CHIUSURA CONTI'!F58</f>
        <v>0</v>
      </c>
      <c r="L21" s="162" t="str">
        <f>+'CHIUSURA CONTI'!G15</f>
        <v xml:space="preserve"> </v>
      </c>
      <c r="M21" s="152"/>
      <c r="N21" s="164" t="s">
        <v>331</v>
      </c>
      <c r="O21" s="147"/>
    </row>
    <row r="22" spans="1:18" x14ac:dyDescent="0.25">
      <c r="A22" s="148" t="str">
        <f>+'CHIUSURA CONTI'!B149</f>
        <v>0301</v>
      </c>
      <c r="B22" s="67" t="str">
        <f>+'CHIUSURA CONTI'!C149</f>
        <v>Mutui attivi</v>
      </c>
      <c r="C22" s="60">
        <f>+'CHIUSURA CONTI'!F149</f>
        <v>0</v>
      </c>
      <c r="D22" s="98"/>
      <c r="E22" s="134">
        <f>+'CHIUSURA CONTI'!B196</f>
        <v>1202</v>
      </c>
      <c r="F22" s="67" t="str">
        <f>+'CHIUSURA CONTI'!C196</f>
        <v>Fondo responsabilità civile</v>
      </c>
      <c r="G22" s="60">
        <f>+'CHIUSURA CONTI'!E196</f>
        <v>0</v>
      </c>
      <c r="I22" s="153">
        <f>+'CHIUSURA CONTI'!B60</f>
        <v>3306</v>
      </c>
      <c r="J22" s="67" t="str">
        <f>+'CHIUSURA CONTI'!C60</f>
        <v>Spese postali</v>
      </c>
      <c r="K22" s="155">
        <f>+'CHIUSURA CONTI'!F60</f>
        <v>0</v>
      </c>
      <c r="L22" s="162" t="str">
        <f>+'CHIUSURA CONTI'!G16</f>
        <v xml:space="preserve"> </v>
      </c>
      <c r="M22" s="152">
        <f>+'CHIUSURA CONTI'!B85</f>
        <v>3211</v>
      </c>
      <c r="N22" s="161" t="str">
        <f>+'CHIUSURA CONTI'!C85</f>
        <v>Merci c/ rimanenze finali</v>
      </c>
      <c r="O22" s="147">
        <f>+'CHIUSURA CONTI'!E85</f>
        <v>0</v>
      </c>
      <c r="R22" s="38"/>
    </row>
    <row r="23" spans="1:18" ht="18.75" x14ac:dyDescent="0.25">
      <c r="A23" s="148"/>
      <c r="B23" s="145" t="s">
        <v>304</v>
      </c>
      <c r="C23" s="60"/>
      <c r="D23" s="98"/>
      <c r="E23" s="134">
        <f>+'CHIUSURA CONTI'!B194</f>
        <v>1207</v>
      </c>
      <c r="F23" s="67" t="str">
        <f>+'CHIUSURA CONTI'!C194</f>
        <v>Fondo operazioni a premio</v>
      </c>
      <c r="G23" s="60">
        <f>+'CHIUSURA CONTI'!E194</f>
        <v>0</v>
      </c>
      <c r="I23" s="153">
        <f>+'CHIUSURA CONTI'!B61</f>
        <v>3307</v>
      </c>
      <c r="J23" s="67" t="str">
        <f>+'CHIUSURA CONTI'!C61</f>
        <v>Spese telefoniche</v>
      </c>
      <c r="K23" s="155">
        <f>+'CHIUSURA CONTI'!F61</f>
        <v>0</v>
      </c>
      <c r="L23" s="162" t="str">
        <f>+'CHIUSURA CONTI'!G17</f>
        <v xml:space="preserve"> </v>
      </c>
      <c r="M23" s="152">
        <f>+'CHIUSURA CONTI'!B78</f>
        <v>3212</v>
      </c>
      <c r="N23" s="161" t="str">
        <f>+'CHIUSURA CONTI'!C78</f>
        <v>Imballaggi c/ rimanenze finali</v>
      </c>
      <c r="O23" s="147">
        <f>+'CHIUSURA CONTI'!E78</f>
        <v>0</v>
      </c>
    </row>
    <row r="24" spans="1:18" x14ac:dyDescent="0.25">
      <c r="A24" s="148"/>
      <c r="B24" s="99" t="s">
        <v>305</v>
      </c>
      <c r="C24" s="60"/>
      <c r="D24" s="98"/>
      <c r="E24" s="134">
        <f>+'CHIUSURA CONTI'!B193</f>
        <v>1210</v>
      </c>
      <c r="F24" s="67" t="str">
        <f>+'CHIUSURA CONTI'!C193</f>
        <v>Fondo oneri diversi</v>
      </c>
      <c r="G24" s="60">
        <f>+'CHIUSURA CONTI'!E193</f>
        <v>0</v>
      </c>
      <c r="I24" s="153">
        <f>+'CHIUSURA CONTI'!B26</f>
        <v>3308</v>
      </c>
      <c r="J24" s="67" t="str">
        <f>+'CHIUSURA CONTI'!C26</f>
        <v>Consulenze</v>
      </c>
      <c r="K24" s="155">
        <f>+'CHIUSURA CONTI'!F26</f>
        <v>0</v>
      </c>
      <c r="L24" s="162" t="str">
        <f>+'CHIUSURA CONTI'!G18</f>
        <v xml:space="preserve"> </v>
      </c>
      <c r="M24" s="152">
        <f>+'CHIUSURA CONTI'!B84</f>
        <v>3213</v>
      </c>
      <c r="N24" s="161" t="str">
        <f>+'CHIUSURA CONTI'!C84</f>
        <v>Materie di consumo c/ rimanenze finali</v>
      </c>
      <c r="O24" s="147">
        <f>+'CHIUSURA CONTI'!E84</f>
        <v>0</v>
      </c>
    </row>
    <row r="25" spans="1:18" ht="18.75" x14ac:dyDescent="0.25">
      <c r="A25" s="148" t="str">
        <f>+'CHIUSURA CONTI'!B147</f>
        <v>0401</v>
      </c>
      <c r="B25" s="67" t="str">
        <f>+'CHIUSURA CONTI'!C147</f>
        <v>Magazzino merci</v>
      </c>
      <c r="C25" s="60">
        <f>+'CHIUSURA CONTI'!F147</f>
        <v>0</v>
      </c>
      <c r="D25" s="98"/>
      <c r="E25" s="134"/>
      <c r="F25" s="145" t="s">
        <v>313</v>
      </c>
      <c r="G25" s="60"/>
      <c r="I25" s="153">
        <f>+'CHIUSURA CONTI'!B37</f>
        <v>3309</v>
      </c>
      <c r="J25" s="67" t="str">
        <f>+'CHIUSURA CONTI'!C37</f>
        <v>Manutenzioni e riparazioni</v>
      </c>
      <c r="K25" s="155">
        <f>+'CHIUSURA CONTI'!F37</f>
        <v>0</v>
      </c>
      <c r="L25" s="162" t="str">
        <f>+'CHIUSURA CONTI'!G19</f>
        <v xml:space="preserve"> </v>
      </c>
      <c r="M25" s="152"/>
      <c r="N25" s="164" t="s">
        <v>332</v>
      </c>
      <c r="O25" s="147"/>
    </row>
    <row r="26" spans="1:18" x14ac:dyDescent="0.25">
      <c r="A26" s="148" t="str">
        <f>+'CHIUSURA CONTI'!B145</f>
        <v>0402</v>
      </c>
      <c r="B26" s="67" t="str">
        <f>+'CHIUSURA CONTI'!C145</f>
        <v>Magazzino imballaggi</v>
      </c>
      <c r="C26" s="60">
        <f>+'CHIUSURA CONTI'!F145</f>
        <v>0</v>
      </c>
      <c r="D26" s="98"/>
      <c r="E26" s="134">
        <f>+'CHIUSURA CONTI'!B169</f>
        <v>1301</v>
      </c>
      <c r="F26" s="67" t="str">
        <f>+'CHIUSURA CONTI'!C169</f>
        <v>Debiti per TFR</v>
      </c>
      <c r="G26" s="60">
        <f>+'CHIUSURA CONTI'!E169</f>
        <v>0</v>
      </c>
      <c r="I26" s="153">
        <f>+'CHIUSURA CONTI'!B59</f>
        <v>3310</v>
      </c>
      <c r="J26" s="67" t="str">
        <f>+'CHIUSURA CONTI'!C59</f>
        <v>Spese di vigilanza</v>
      </c>
      <c r="K26" s="155">
        <f>+'CHIUSURA CONTI'!F59</f>
        <v>0</v>
      </c>
      <c r="L26" s="162" t="str">
        <f>+'CHIUSURA CONTI'!G20</f>
        <v xml:space="preserve"> </v>
      </c>
      <c r="M26" s="152">
        <f>+'CHIUSURA CONTI'!B82</f>
        <v>5101</v>
      </c>
      <c r="N26" s="161" t="str">
        <f>+'CHIUSURA CONTI'!C82</f>
        <v>Interessi attivi su mutui</v>
      </c>
      <c r="O26" s="147">
        <f>+'CHIUSURA CONTI'!E82</f>
        <v>0</v>
      </c>
    </row>
    <row r="27" spans="1:18" ht="18.75" x14ac:dyDescent="0.25">
      <c r="A27" s="148" t="str">
        <f>+'CHIUSURA CONTI'!B146</f>
        <v>0403</v>
      </c>
      <c r="B27" s="67" t="str">
        <f>+'CHIUSURA CONTI'!C146</f>
        <v>Magazzino materie di consumo</v>
      </c>
      <c r="C27" s="60">
        <f>+'CHIUSURA CONTI'!F146</f>
        <v>0</v>
      </c>
      <c r="D27" s="98"/>
      <c r="E27" s="134"/>
      <c r="F27" s="145" t="s">
        <v>314</v>
      </c>
      <c r="G27" s="60"/>
      <c r="I27" s="153">
        <f>+'CHIUSURA CONTI'!B51</f>
        <v>3311</v>
      </c>
      <c r="J27" s="67" t="str">
        <f>+'CHIUSURA CONTI'!C51</f>
        <v>Provvigioni passive</v>
      </c>
      <c r="K27" s="155">
        <f>+'CHIUSURA CONTI'!F51</f>
        <v>0</v>
      </c>
      <c r="L27" s="162" t="str">
        <f>+'CHIUSURA CONTI'!G21</f>
        <v xml:space="preserve"> </v>
      </c>
      <c r="M27" s="152">
        <f>+'CHIUSURA CONTI'!B79</f>
        <v>5102</v>
      </c>
      <c r="N27" s="200" t="str">
        <f>+'CHIUSURA CONTI'!C79</f>
        <v>Interessi attivi bancari</v>
      </c>
      <c r="O27" s="147">
        <f>+'CHIUSURA CONTI'!E79</f>
        <v>0</v>
      </c>
    </row>
    <row r="28" spans="1:18" ht="15.75" x14ac:dyDescent="0.25">
      <c r="A28" s="148" t="str">
        <f>+'CHIUSURA CONTI'!B111</f>
        <v>0409</v>
      </c>
      <c r="B28" s="67" t="str">
        <f>+'CHIUSURA CONTI'!C111</f>
        <v>Anticipi a fornitori (di merci e materiali)</v>
      </c>
      <c r="C28" s="60">
        <f>+'CHIUSURA CONTI'!F111</f>
        <v>0</v>
      </c>
      <c r="D28" s="98"/>
      <c r="E28" s="134"/>
      <c r="F28" s="99" t="s">
        <v>315</v>
      </c>
      <c r="G28" s="60"/>
      <c r="I28" s="153">
        <f>+'CHIUSURA CONTI'!B25</f>
        <v>3320</v>
      </c>
      <c r="J28" s="67" t="str">
        <f>+'CHIUSURA CONTI'!C25</f>
        <v>Commissioni d’incasso</v>
      </c>
      <c r="K28" s="155">
        <f>+'CHIUSURA CONTI'!F25</f>
        <v>0</v>
      </c>
      <c r="L28" s="162" t="str">
        <f>+'CHIUSURA CONTI'!G22</f>
        <v xml:space="preserve"> </v>
      </c>
      <c r="M28" s="152">
        <f>+'CHIUSURA CONTI'!B81</f>
        <v>5103</v>
      </c>
      <c r="N28" s="200" t="str">
        <f>+'CHIUSURA CONTI'!C81</f>
        <v>Interessi attivi su c/c postali</v>
      </c>
      <c r="O28" s="147">
        <f>+'CHIUSURA CONTI'!E81</f>
        <v>0</v>
      </c>
    </row>
    <row r="29" spans="1:18" x14ac:dyDescent="0.25">
      <c r="A29" s="148"/>
      <c r="B29" s="99" t="s">
        <v>306</v>
      </c>
      <c r="C29" s="60"/>
      <c r="D29" s="98"/>
      <c r="E29" s="134">
        <f>+'CHIUSURA CONTI'!B200</f>
        <v>1401</v>
      </c>
      <c r="F29" s="67" t="str">
        <f>+'CHIUSURA CONTI'!C200</f>
        <v>Mutui passivi</v>
      </c>
      <c r="G29" s="60">
        <f>+'CHIUSURA CONTI'!E200</f>
        <v>0</v>
      </c>
      <c r="I29" s="153">
        <f>+'CHIUSURA CONTI'!B57</f>
        <v>3321</v>
      </c>
      <c r="J29" s="67" t="str">
        <f>+'CHIUSURA CONTI'!C57</f>
        <v>Spese bancarie diverse</v>
      </c>
      <c r="K29" s="155">
        <f>+'CHIUSURA CONTI'!F57</f>
        <v>0</v>
      </c>
      <c r="L29" s="162" t="str">
        <f>+'CHIUSURA CONTI'!G23</f>
        <v xml:space="preserve"> </v>
      </c>
      <c r="M29" s="152">
        <f>+'CHIUSURA CONTI'!B83</f>
        <v>5104</v>
      </c>
      <c r="N29" s="161" t="str">
        <f>+'CHIUSURA CONTI'!C83</f>
        <v>Interessi attivi v/ clienti</v>
      </c>
      <c r="O29" s="147">
        <f>+'CHIUSURA CONTI'!E83</f>
        <v>0</v>
      </c>
    </row>
    <row r="30" spans="1:18" x14ac:dyDescent="0.25">
      <c r="A30" s="148" t="str">
        <f>+'CHIUSURA CONTI'!B131</f>
        <v>0501</v>
      </c>
      <c r="B30" s="67" t="str">
        <f>+'CHIUSURA CONTI'!C131</f>
        <v>Crediti v/ clienti</v>
      </c>
      <c r="C30" s="60">
        <f>+'CHIUSURA CONTI'!F131</f>
        <v>0</v>
      </c>
      <c r="D30" s="98"/>
      <c r="E30" s="134">
        <f>+'CHIUSURA CONTI'!B157</f>
        <v>1404</v>
      </c>
      <c r="F30" s="67" t="str">
        <f>+'CHIUSURA CONTI'!C157</f>
        <v>Banche c/anticipi su fattura</v>
      </c>
      <c r="G30" s="60">
        <f>+'CHIUSURA CONTI'!E157</f>
        <v>0</v>
      </c>
      <c r="I30" s="153">
        <f>+'CHIUSURA CONTI'!B27</f>
        <v>3330</v>
      </c>
      <c r="J30" s="67" t="str">
        <f>+'CHIUSURA CONTI'!C27</f>
        <v>Costi per servizi diversi</v>
      </c>
      <c r="K30" s="155">
        <f>+'CHIUSURA CONTI'!F27</f>
        <v>0</v>
      </c>
      <c r="L30" s="162" t="str">
        <f>+'CHIUSURA CONTI'!G24</f>
        <v xml:space="preserve"> </v>
      </c>
      <c r="M30" s="152">
        <f>+'CHIUSURA CONTI'!B80</f>
        <v>5105</v>
      </c>
      <c r="N30" s="161" t="str">
        <f>+'CHIUSURA CONTI'!C80</f>
        <v>Interessi attivi diversi</v>
      </c>
      <c r="O30" s="147">
        <f>+'CHIUSURA CONTI'!E80</f>
        <v>0</v>
      </c>
    </row>
    <row r="31" spans="1:18" x14ac:dyDescent="0.25">
      <c r="A31" s="148" t="str">
        <f>+'CHIUSURA CONTI'!B122</f>
        <v>0502</v>
      </c>
      <c r="B31" s="67" t="str">
        <f>+'CHIUSURA CONTI'!C122</f>
        <v>Clienti diversi</v>
      </c>
      <c r="C31" s="60">
        <f>+'CHIUSURA CONTI'!F122</f>
        <v>0</v>
      </c>
      <c r="D31" s="98"/>
      <c r="E31" s="134">
        <f>+'CHIUSURA CONTI'!B158</f>
        <v>1405</v>
      </c>
      <c r="F31" s="67" t="str">
        <f>+'CHIUSURA CONTI'!C158</f>
        <v>Banche c/ effetti s.b.f.</v>
      </c>
      <c r="G31" s="60">
        <f>+'CHIUSURA CONTI'!E158</f>
        <v>0</v>
      </c>
      <c r="I31" s="153"/>
      <c r="J31" s="99" t="s">
        <v>321</v>
      </c>
      <c r="K31" s="155"/>
      <c r="L31" s="162" t="str">
        <f>+'CHIUSURA CONTI'!G25</f>
        <v xml:space="preserve"> </v>
      </c>
      <c r="M31" s="152">
        <f>+'CHIUSURA CONTI'!B97</f>
        <v>5110</v>
      </c>
      <c r="N31" s="161" t="str">
        <f>+'CHIUSURA CONTI'!C97</f>
        <v>Sconti attivi da fornitori</v>
      </c>
      <c r="O31" s="147">
        <f>+'CHIUSURA CONTI'!E97</f>
        <v>0</v>
      </c>
    </row>
    <row r="32" spans="1:18" x14ac:dyDescent="0.25">
      <c r="A32" s="148" t="str">
        <f>+'CHIUSURA CONTI'!B119</f>
        <v>0503</v>
      </c>
      <c r="B32" s="67" t="str">
        <f>+'CHIUSURA CONTI'!C119</f>
        <v>Cambiali attive</v>
      </c>
      <c r="C32" s="60">
        <f>+'CHIUSURA CONTI'!F119</f>
        <v>0</v>
      </c>
      <c r="D32" s="98"/>
      <c r="E32" s="134">
        <f>+'CHIUSURA CONTI'!B159</f>
        <v>1406</v>
      </c>
      <c r="F32" s="67" t="str">
        <f>+'CHIUSURA CONTI'!C159</f>
        <v>Banche c/ ricevute s.b.f.</v>
      </c>
      <c r="G32" s="60">
        <f>+'CHIUSURA CONTI'!E159</f>
        <v>0</v>
      </c>
      <c r="I32" s="153">
        <f>+'CHIUSURA CONTI'!B29</f>
        <v>3401</v>
      </c>
      <c r="J32" s="67" t="str">
        <f>+'CHIUSURA CONTI'!C29</f>
        <v>Fitti passivi</v>
      </c>
      <c r="K32" s="155">
        <f>+'CHIUSURA CONTI'!F29</f>
        <v>0</v>
      </c>
      <c r="L32" s="162" t="str">
        <f>+'CHIUSURA CONTI'!G26</f>
        <v xml:space="preserve"> </v>
      </c>
      <c r="M32" s="152">
        <f>+'CHIUSURA CONTI'!B90</f>
        <v>5115</v>
      </c>
      <c r="N32" s="161" t="str">
        <f>+'CHIUSURA CONTI'!C90</f>
        <v>Proventi finanziari diversi</v>
      </c>
      <c r="O32" s="147">
        <f>+'CHIUSURA CONTI'!E90</f>
        <v>0</v>
      </c>
    </row>
    <row r="33" spans="1:15" x14ac:dyDescent="0.25">
      <c r="A33" s="148" t="str">
        <f>+'CHIUSURA CONTI'!B137</f>
        <v>0504</v>
      </c>
      <c r="B33" s="67" t="str">
        <f>+'CHIUSURA CONTI'!C137</f>
        <v>Effetti allo sconto</v>
      </c>
      <c r="C33" s="60">
        <f>+'CHIUSURA CONTI'!F137</f>
        <v>0</v>
      </c>
      <c r="D33" s="98"/>
      <c r="E33" s="134">
        <f>+'CHIUSURA CONTI'!B160</f>
        <v>1407</v>
      </c>
      <c r="F33" s="67" t="str">
        <f>+'CHIUSURA CONTI'!C160</f>
        <v>Banche c/c passivi</v>
      </c>
      <c r="G33" s="60">
        <f>+'CHIUSURA CONTI'!E160</f>
        <v>0</v>
      </c>
      <c r="I33" s="153">
        <f>+'CHIUSURA CONTI'!B24</f>
        <v>3402</v>
      </c>
      <c r="J33" s="67" t="str">
        <f>+'CHIUSURA CONTI'!C24</f>
        <v>Canoni di leasing</v>
      </c>
      <c r="K33" s="155">
        <f>+'CHIUSURA CONTI'!F24</f>
        <v>0</v>
      </c>
      <c r="L33" s="162" t="str">
        <f>+'CHIUSURA CONTI'!G27</f>
        <v xml:space="preserve"> </v>
      </c>
      <c r="M33" s="152"/>
      <c r="N33" s="161"/>
      <c r="O33" s="147"/>
    </row>
    <row r="34" spans="1:15" x14ac:dyDescent="0.25">
      <c r="A34" s="148" t="str">
        <f>+'CHIUSURA CONTI'!B136</f>
        <v>0505</v>
      </c>
      <c r="B34" s="67" t="str">
        <f>+'CHIUSURA CONTI'!C136</f>
        <v>Effetti all’incasso</v>
      </c>
      <c r="C34" s="60">
        <f>+'CHIUSURA CONTI'!F136</f>
        <v>0</v>
      </c>
      <c r="D34" s="98"/>
      <c r="E34" s="134">
        <f>+'CHIUSURA CONTI'!B204</f>
        <v>1408</v>
      </c>
      <c r="F34" s="67" t="str">
        <f>+'CHIUSURA CONTI'!C204</f>
        <v>Sovvenzioni cambiarie</v>
      </c>
      <c r="G34" s="60">
        <f>+'CHIUSURA CONTI'!E204</f>
        <v>0</v>
      </c>
      <c r="I34" s="153"/>
      <c r="J34" s="99" t="s">
        <v>322</v>
      </c>
      <c r="K34" s="155"/>
      <c r="L34" s="162" t="str">
        <f>+'CHIUSURA CONTI'!G28</f>
        <v xml:space="preserve"> </v>
      </c>
      <c r="M34" s="152"/>
      <c r="N34" s="161"/>
      <c r="O34" s="147"/>
    </row>
    <row r="35" spans="1:15" x14ac:dyDescent="0.25">
      <c r="A35" s="148" t="str">
        <f>+'CHIUSURA CONTI'!B139</f>
        <v>0506</v>
      </c>
      <c r="B35" s="67" t="str">
        <f>+'CHIUSURA CONTI'!C139</f>
        <v>Effetti insoluti</v>
      </c>
      <c r="C35" s="60">
        <f>+'CHIUSURA CONTI'!F139</f>
        <v>0</v>
      </c>
      <c r="D35" s="98"/>
      <c r="E35" s="134" t="str">
        <f>+'CHIUSURA CONTI'!B203</f>
        <v>1409</v>
      </c>
      <c r="F35" s="67" t="str">
        <f>+'CHIUSURA CONTI'!C203</f>
        <v>Sovvenzioni bancarie</v>
      </c>
      <c r="G35" s="60">
        <f>+'CHIUSURA CONTI'!E203</f>
        <v>0</v>
      </c>
      <c r="I35" s="153">
        <f>+'CHIUSURA CONTI'!B53</f>
        <v>3501</v>
      </c>
      <c r="J35" s="67" t="str">
        <f>+'CHIUSURA CONTI'!C53</f>
        <v>Salari e stipendi</v>
      </c>
      <c r="K35" s="155">
        <f>+'CHIUSURA CONTI'!F53</f>
        <v>0</v>
      </c>
      <c r="L35" s="162" t="str">
        <f>+'CHIUSURA CONTI'!G29</f>
        <v xml:space="preserve"> </v>
      </c>
      <c r="M35" s="152"/>
      <c r="N35" s="161"/>
      <c r="O35" s="147"/>
    </row>
    <row r="36" spans="1:15" x14ac:dyDescent="0.25">
      <c r="A36" s="148" t="str">
        <f>+'CHIUSURA CONTI'!B138</f>
        <v>0507</v>
      </c>
      <c r="B36" s="67" t="str">
        <f>+'CHIUSURA CONTI'!C138</f>
        <v>Effetti in sofferenza</v>
      </c>
      <c r="C36" s="60">
        <f>+'CHIUSURA CONTI'!F138</f>
        <v>0</v>
      </c>
      <c r="D36" s="98"/>
      <c r="E36" s="134" t="str">
        <f>+'CHIUSURA CONTI'!B171</f>
        <v>1410</v>
      </c>
      <c r="F36" s="67" t="str">
        <f>+'CHIUSURA CONTI'!C171</f>
        <v>Debiti v/ banche per interessi</v>
      </c>
      <c r="G36" s="60">
        <f>+'CHIUSURA CONTI'!E171</f>
        <v>0</v>
      </c>
      <c r="I36" s="153">
        <f>+'CHIUSURA CONTI'!B45</f>
        <v>3502</v>
      </c>
      <c r="J36" s="67" t="str">
        <f>+'CHIUSURA CONTI'!C45</f>
        <v>Oneri sociali</v>
      </c>
      <c r="K36" s="155">
        <f>+'CHIUSURA CONTI'!F45</f>
        <v>0</v>
      </c>
      <c r="L36" s="162" t="str">
        <f>+'CHIUSURA CONTI'!G30</f>
        <v xml:space="preserve"> </v>
      </c>
      <c r="M36" s="152"/>
      <c r="N36" s="161"/>
      <c r="O36" s="147"/>
    </row>
    <row r="37" spans="1:15" x14ac:dyDescent="0.25">
      <c r="A37" s="148" t="str">
        <f>+'CHIUSURA CONTI'!B128</f>
        <v>0508</v>
      </c>
      <c r="B37" s="67" t="str">
        <f>+'CHIUSURA CONTI'!C128</f>
        <v>Crediti insoluti</v>
      </c>
      <c r="C37" s="60">
        <f>+'CHIUSURA CONTI'!F128</f>
        <v>0</v>
      </c>
      <c r="D37" s="98"/>
      <c r="E37" s="134" t="str">
        <f>+'CHIUSURA CONTI'!B170</f>
        <v>1420</v>
      </c>
      <c r="F37" s="67" t="str">
        <f>+'CHIUSURA CONTI'!C170</f>
        <v>Debiti v/ altri finanziatori</v>
      </c>
      <c r="G37" s="60">
        <f>+'CHIUSURA CONTI'!E170</f>
        <v>0</v>
      </c>
      <c r="I37" s="153">
        <f>+'CHIUSURA CONTI'!B73</f>
        <v>3503</v>
      </c>
      <c r="J37" s="67" t="str">
        <f>+'CHIUSURA CONTI'!C73</f>
        <v>Trattamento di fine rapporto</v>
      </c>
      <c r="K37" s="155">
        <f>+'CHIUSURA CONTI'!F73</f>
        <v>0</v>
      </c>
      <c r="L37" s="162" t="str">
        <f>+'CHIUSURA CONTI'!G31</f>
        <v xml:space="preserve"> </v>
      </c>
      <c r="M37" s="152"/>
      <c r="N37" s="161"/>
      <c r="O37" s="147"/>
    </row>
    <row r="38" spans="1:15" x14ac:dyDescent="0.25">
      <c r="A38" s="148" t="str">
        <f>+'CHIUSURA CONTI'!B109</f>
        <v>0526</v>
      </c>
      <c r="B38" s="67" t="str">
        <f>+'CHIUSURA CONTI'!C109</f>
        <v>Anticipazioni per c/ clienti</v>
      </c>
      <c r="C38" s="60">
        <f>+'CHIUSURA CONTI'!F109</f>
        <v>0</v>
      </c>
      <c r="D38" s="98"/>
      <c r="E38" s="134"/>
      <c r="F38" s="99" t="s">
        <v>316</v>
      </c>
      <c r="G38" s="60"/>
      <c r="I38" s="153">
        <f>+'CHIUSURA CONTI'!B10</f>
        <v>3510</v>
      </c>
      <c r="J38" s="67" t="str">
        <f>+'CHIUSURA CONTI'!C10</f>
        <v>Altri costi di personale</v>
      </c>
      <c r="K38" s="155">
        <f>+'CHIUSURA CONTI'!F10</f>
        <v>0</v>
      </c>
      <c r="L38" s="162" t="str">
        <f>+'CHIUSURA CONTI'!G32</f>
        <v xml:space="preserve"> </v>
      </c>
      <c r="M38" s="152"/>
      <c r="N38" s="164"/>
      <c r="O38" s="147"/>
    </row>
    <row r="39" spans="1:15" x14ac:dyDescent="0.25">
      <c r="A39" s="148" t="str">
        <f>+'CHIUSURA CONTI'!B110</f>
        <v>0527</v>
      </c>
      <c r="B39" s="67" t="str">
        <f>+'CHIUSURA CONTI'!C110</f>
        <v>Anticipazioni per c/ fornitori</v>
      </c>
      <c r="C39" s="60">
        <f>+'CHIUSURA CONTI'!F110</f>
        <v>0</v>
      </c>
      <c r="D39" s="98"/>
      <c r="E39" s="134" t="str">
        <f>+'CHIUSURA CONTI'!B174</f>
        <v>1501</v>
      </c>
      <c r="F39" s="67" t="str">
        <f>+'CHIUSURA CONTI'!C174</f>
        <v>Debiti v/ fornitori</v>
      </c>
      <c r="G39" s="60">
        <f>+'CHIUSURA CONTI'!E174</f>
        <v>0</v>
      </c>
      <c r="I39" s="153"/>
      <c r="J39" s="99" t="s">
        <v>323</v>
      </c>
      <c r="K39" s="155"/>
      <c r="L39" s="162" t="str">
        <f>+'CHIUSURA CONTI'!G33</f>
        <v xml:space="preserve"> </v>
      </c>
      <c r="M39" s="152"/>
      <c r="N39" s="161"/>
      <c r="O39" s="147"/>
    </row>
    <row r="40" spans="1:15" x14ac:dyDescent="0.25">
      <c r="A40" s="148" t="str">
        <f>+'CHIUSURA CONTI'!B121</f>
        <v>0530</v>
      </c>
      <c r="B40" s="67" t="str">
        <f>+'CHIUSURA CONTI'!C121</f>
        <v>Clienti c/ fatture da emettere</v>
      </c>
      <c r="C40" s="60">
        <f>+'CHIUSURA CONTI'!F121</f>
        <v>0</v>
      </c>
      <c r="D40" s="98"/>
      <c r="E40" s="134">
        <f>+'CHIUSURA CONTI'!B161</f>
        <v>1502</v>
      </c>
      <c r="F40" s="67" t="str">
        <f>+'CHIUSURA CONTI'!C161</f>
        <v>Cambiali passive</v>
      </c>
      <c r="G40" s="60">
        <f>+'CHIUSURA CONTI'!E161</f>
        <v>0</v>
      </c>
      <c r="I40" s="153">
        <f>+'CHIUSURA CONTI'!B15</f>
        <v>3601</v>
      </c>
      <c r="J40" s="67" t="str">
        <f>+'CHIUSURA CONTI'!C15</f>
        <v>Ammortamento costi di impianto</v>
      </c>
      <c r="K40" s="155">
        <f>+'CHIUSURA CONTI'!F15</f>
        <v>0</v>
      </c>
      <c r="L40" s="162" t="str">
        <f>+'CHIUSURA CONTI'!G34</f>
        <v xml:space="preserve"> </v>
      </c>
      <c r="M40" s="152"/>
      <c r="N40" s="161"/>
      <c r="O40" s="147"/>
    </row>
    <row r="41" spans="1:15" x14ac:dyDescent="0.25">
      <c r="A41" s="148" t="str">
        <f>+'CHIUSURA CONTI'!B125</f>
        <v>0535</v>
      </c>
      <c r="B41" s="67" t="str">
        <f>+'CHIUSURA CONTI'!C125</f>
        <v>Crediti da liquidare</v>
      </c>
      <c r="C41" s="60">
        <f>+'CHIUSURA CONTI'!F125</f>
        <v>0</v>
      </c>
      <c r="D41" s="98"/>
      <c r="E41" s="134">
        <f>+'CHIUSURA CONTI'!B198</f>
        <v>1510</v>
      </c>
      <c r="F41" s="67" t="str">
        <f>+'CHIUSURA CONTI'!C198</f>
        <v>Fornitori c/ fatture da ricevere</v>
      </c>
      <c r="G41" s="60">
        <f>+'CHIUSURA CONTI'!E198</f>
        <v>0</v>
      </c>
      <c r="I41" s="153">
        <f>+'CHIUSURA CONTI'!B14</f>
        <v>3602</v>
      </c>
      <c r="J41" s="67" t="str">
        <f>+'CHIUSURA CONTI'!C14</f>
        <v>Ammortamento costi di ampliamento</v>
      </c>
      <c r="K41" s="155">
        <f>+'CHIUSURA CONTI'!F14</f>
        <v>0</v>
      </c>
      <c r="L41" s="162" t="str">
        <f>+'CHIUSURA CONTI'!G35</f>
        <v xml:space="preserve"> </v>
      </c>
      <c r="M41" s="152"/>
      <c r="N41" s="161"/>
      <c r="O41" s="147"/>
    </row>
    <row r="42" spans="1:15" x14ac:dyDescent="0.25">
      <c r="A42" s="148"/>
      <c r="B42" s="99" t="s">
        <v>307</v>
      </c>
      <c r="C42" s="60"/>
      <c r="D42" s="98"/>
      <c r="E42" s="134">
        <f>+'CHIUSURA CONTI'!B164</f>
        <v>1511</v>
      </c>
      <c r="F42" s="67" t="str">
        <f>+'CHIUSURA CONTI'!C164</f>
        <v>Debiti da liquidare</v>
      </c>
      <c r="G42" s="60">
        <f>+'CHIUSURA CONTI'!E164</f>
        <v>0</v>
      </c>
      <c r="I42" s="153">
        <f>+'CHIUSURA CONTI'!B22</f>
        <v>3608</v>
      </c>
      <c r="J42" s="67" t="str">
        <f>+'CHIUSURA CONTI'!C22</f>
        <v>Ammortamento software</v>
      </c>
      <c r="K42" s="155">
        <f>+'CHIUSURA CONTI'!F22</f>
        <v>0</v>
      </c>
      <c r="L42" s="162" t="str">
        <f>+'CHIUSURA CONTI'!G36</f>
        <v xml:space="preserve"> </v>
      </c>
      <c r="M42" s="152"/>
      <c r="N42" s="161"/>
      <c r="O42" s="147"/>
    </row>
    <row r="43" spans="1:15" ht="19.5" customHeight="1" x14ac:dyDescent="0.25">
      <c r="A43" s="148"/>
      <c r="B43" s="67"/>
      <c r="C43" s="60"/>
      <c r="D43" s="98"/>
      <c r="E43" s="134">
        <f>+'CHIUSURA CONTI'!B156</f>
        <v>1611</v>
      </c>
      <c r="F43" s="67" t="str">
        <f>+'CHIUSURA CONTI'!C156</f>
        <v>Anticipi da clienti</v>
      </c>
      <c r="G43" s="60">
        <f>+'CHIUSURA CONTI'!E156</f>
        <v>0</v>
      </c>
      <c r="I43" s="153">
        <f>+'CHIUSURA CONTI'!B13</f>
        <v>3609</v>
      </c>
      <c r="J43" s="67" t="str">
        <f>+'CHIUSURA CONTI'!C13</f>
        <v>Ammortamento avviamento</v>
      </c>
      <c r="K43" s="155">
        <f>+'CHIUSURA CONTI'!F13</f>
        <v>0</v>
      </c>
      <c r="L43" s="162" t="str">
        <f>+'CHIUSURA CONTI'!G37</f>
        <v xml:space="preserve"> </v>
      </c>
      <c r="M43" s="152"/>
      <c r="N43" s="161"/>
      <c r="O43" s="147"/>
    </row>
    <row r="44" spans="1:15" x14ac:dyDescent="0.25">
      <c r="A44" s="148" t="str">
        <f>+'CHIUSURA CONTI'!B132</f>
        <v>0603</v>
      </c>
      <c r="B44" s="67" t="str">
        <f>+'CHIUSURA CONTI'!C132</f>
        <v>Crediti v/ Erario per Iva</v>
      </c>
      <c r="C44" s="60">
        <f>+'CHIUSURA CONTI'!F132</f>
        <v>0</v>
      </c>
      <c r="D44" s="98"/>
      <c r="E44" s="134"/>
      <c r="F44" s="99" t="s">
        <v>317</v>
      </c>
      <c r="G44" s="60"/>
      <c r="I44" s="153">
        <f>+'CHIUSURA CONTI'!B16</f>
        <v>3702</v>
      </c>
      <c r="J44" s="67" t="str">
        <f>+'CHIUSURA CONTI'!C16</f>
        <v>Ammortamento fabbricati</v>
      </c>
      <c r="K44" s="155">
        <f>+'CHIUSURA CONTI'!F16</f>
        <v>0</v>
      </c>
      <c r="L44" s="162" t="str">
        <f>+'CHIUSURA CONTI'!G38</f>
        <v xml:space="preserve"> </v>
      </c>
      <c r="M44" s="152"/>
      <c r="N44" s="164"/>
      <c r="O44" s="147"/>
    </row>
    <row r="45" spans="1:15" x14ac:dyDescent="0.25">
      <c r="A45" s="148" t="str">
        <f>+'CHIUSURA CONTI'!B129</f>
        <v>0605</v>
      </c>
      <c r="B45" s="67" t="str">
        <f>+'CHIUSURA CONTI'!C129</f>
        <v>Crediti per anticipi IRAP</v>
      </c>
      <c r="C45" s="60">
        <f>+'CHIUSURA CONTI'!F129</f>
        <v>0</v>
      </c>
      <c r="D45" s="98"/>
      <c r="E45" s="134">
        <f>+'CHIUSURA CONTI'!B180</f>
        <v>1602</v>
      </c>
      <c r="F45" s="67" t="str">
        <f>+'CHIUSURA CONTI'!C180</f>
        <v>Erario c/ ritenute operate</v>
      </c>
      <c r="G45" s="60">
        <f>+'CHIUSURA CONTI'!E180</f>
        <v>0</v>
      </c>
      <c r="I45" s="153">
        <f>+'CHIUSURA CONTI'!B18</f>
        <v>3703</v>
      </c>
      <c r="J45" s="67" t="str">
        <f>+'CHIUSURA CONTI'!C18</f>
        <v>Ammortamento impianti</v>
      </c>
      <c r="K45" s="155">
        <f>+'CHIUSURA CONTI'!F18</f>
        <v>0</v>
      </c>
      <c r="L45" s="162" t="str">
        <f>+'CHIUSURA CONTI'!G39</f>
        <v xml:space="preserve"> </v>
      </c>
      <c r="M45" s="152"/>
      <c r="N45" s="161"/>
      <c r="O45" s="147"/>
    </row>
    <row r="46" spans="1:15" x14ac:dyDescent="0.25">
      <c r="A46" s="148" t="str">
        <f>+'CHIUSURA CONTI'!B130</f>
        <v>0606</v>
      </c>
      <c r="B46" s="67" t="str">
        <f>+'CHIUSURA CONTI'!C130</f>
        <v>Crediti per IRAP</v>
      </c>
      <c r="C46" s="60">
        <f>+'CHIUSURA CONTI'!F130</f>
        <v>0</v>
      </c>
      <c r="D46" s="98"/>
      <c r="E46" s="134">
        <f>+'CHIUSURA CONTI'!B172</f>
        <v>1603</v>
      </c>
      <c r="F46" s="67" t="str">
        <f>+'CHIUSURA CONTI'!C172</f>
        <v>Debiti v/ Erario per Iva</v>
      </c>
      <c r="G46" s="60">
        <f>+'CHIUSURA CONTI'!E172</f>
        <v>0</v>
      </c>
      <c r="I46" s="153">
        <f>+'CHIUSURA CONTI'!B19</f>
        <v>3704</v>
      </c>
      <c r="J46" s="67" t="str">
        <f>+'CHIUSURA CONTI'!C19</f>
        <v>Ammortamento macchinari</v>
      </c>
      <c r="K46" s="155">
        <f>+'CHIUSURA CONTI'!F19</f>
        <v>0</v>
      </c>
      <c r="L46" s="162" t="str">
        <f>+'CHIUSURA CONTI'!G40</f>
        <v xml:space="preserve"> </v>
      </c>
      <c r="M46" s="152"/>
      <c r="N46" s="161"/>
      <c r="O46" s="147"/>
    </row>
    <row r="47" spans="1:15" x14ac:dyDescent="0.25">
      <c r="A47" s="148" t="str">
        <f>+'CHIUSURA CONTI'!B120</f>
        <v>0611</v>
      </c>
      <c r="B47" s="67" t="str">
        <f>+'CHIUSURA CONTI'!C120</f>
        <v>Cauzioni a fornitori per imballi</v>
      </c>
      <c r="C47" s="60">
        <f>+'CHIUSURA CONTI'!F120</f>
        <v>0</v>
      </c>
      <c r="D47" s="98"/>
      <c r="E47" s="134">
        <f>+'CHIUSURA CONTI'!B167</f>
        <v>1604</v>
      </c>
      <c r="F47" s="67" t="str">
        <f>+'CHIUSURA CONTI'!C167</f>
        <v>Debiti per imposte di bollo</v>
      </c>
      <c r="G47" s="60">
        <f>+'CHIUSURA CONTI'!E167</f>
        <v>0</v>
      </c>
      <c r="I47" s="153">
        <f>+'CHIUSURA CONTI'!B11</f>
        <v>3705</v>
      </c>
      <c r="J47" s="67" t="str">
        <f>+'CHIUSURA CONTI'!C11</f>
        <v>Ammortamento attrezzature</v>
      </c>
      <c r="K47" s="155">
        <f>+'CHIUSURA CONTI'!F11</f>
        <v>0</v>
      </c>
      <c r="L47" s="162" t="str">
        <f>+'CHIUSURA CONTI'!G41</f>
        <v xml:space="preserve"> </v>
      </c>
      <c r="M47" s="152"/>
      <c r="N47" s="161"/>
      <c r="O47" s="147"/>
    </row>
    <row r="48" spans="1:15" x14ac:dyDescent="0.25">
      <c r="A48" s="148" t="str">
        <f>+'CHIUSURA CONTI'!B150</f>
        <v>0612</v>
      </c>
      <c r="B48" s="67" t="str">
        <f>+'CHIUSURA CONTI'!C150</f>
        <v>Ns. cauzioni in denaro</v>
      </c>
      <c r="C48" s="60">
        <f>+'CHIUSURA CONTI'!F150</f>
        <v>0</v>
      </c>
      <c r="D48" s="98"/>
      <c r="E48" s="134">
        <f>+'CHIUSURA CONTI'!B178</f>
        <v>1605</v>
      </c>
      <c r="F48" s="67" t="str">
        <f>+'CHIUSURA CONTI'!C178</f>
        <v>Enti locali c/ addizionali IRPEF</v>
      </c>
      <c r="G48" s="60">
        <f>+'CHIUSURA CONTI'!E178</f>
        <v>0</v>
      </c>
      <c r="I48" s="153">
        <f>+'CHIUSURA CONTI'!B21</f>
        <v>3706</v>
      </c>
      <c r="J48" s="67" t="str">
        <f>+'CHIUSURA CONTI'!C21</f>
        <v>Ammortamento mobili</v>
      </c>
      <c r="K48" s="155">
        <f>+'CHIUSURA CONTI'!F21</f>
        <v>0</v>
      </c>
      <c r="L48" s="162" t="str">
        <f>+'CHIUSURA CONTI'!G42</f>
        <v xml:space="preserve"> </v>
      </c>
      <c r="M48" s="152"/>
      <c r="N48" s="161"/>
      <c r="O48" s="147"/>
    </row>
    <row r="49" spans="1:15" x14ac:dyDescent="0.25">
      <c r="A49" s="148" t="str">
        <f>+'CHIUSURA CONTI'!B135</f>
        <v>0615</v>
      </c>
      <c r="B49" s="67" t="str">
        <f>+'CHIUSURA CONTI'!C135</f>
        <v>Dipendenti c/ anticipi</v>
      </c>
      <c r="C49" s="60">
        <f>+'CHIUSURA CONTI'!F135</f>
        <v>0</v>
      </c>
      <c r="D49" s="98"/>
      <c r="E49" s="134">
        <f>+'CHIUSURA CONTI'!B168</f>
        <v>1606</v>
      </c>
      <c r="F49" s="67" t="str">
        <f>+'CHIUSURA CONTI'!C168</f>
        <v>Debiti per IRAP</v>
      </c>
      <c r="G49" s="60">
        <f>+'CHIUSURA CONTI'!E168</f>
        <v>0</v>
      </c>
      <c r="I49" s="153">
        <f>+'CHIUSURA CONTI'!B20</f>
        <v>3707</v>
      </c>
      <c r="J49" s="67" t="str">
        <f>+'CHIUSURA CONTI'!C20</f>
        <v>Ammortamento macchine d’ufficio</v>
      </c>
      <c r="K49" s="155">
        <f>+'CHIUSURA CONTI'!F20</f>
        <v>0</v>
      </c>
      <c r="L49" s="162" t="str">
        <f>+'CHIUSURA CONTI'!G43</f>
        <v xml:space="preserve"> </v>
      </c>
      <c r="M49" s="152"/>
      <c r="N49" s="161"/>
      <c r="O49" s="147"/>
    </row>
    <row r="50" spans="1:15" x14ac:dyDescent="0.25">
      <c r="A50" s="148" t="str">
        <f>+'CHIUSURA CONTI'!B133</f>
        <v>0616</v>
      </c>
      <c r="B50" s="67" t="str">
        <f>+'CHIUSURA CONTI'!C133</f>
        <v>Crediti v/ Istituti di previdenza</v>
      </c>
      <c r="C50" s="60">
        <f>+'CHIUSURA CONTI'!F133</f>
        <v>0</v>
      </c>
      <c r="D50" s="98"/>
      <c r="E50" s="134"/>
      <c r="F50" s="67" t="s">
        <v>318</v>
      </c>
      <c r="G50" s="60"/>
      <c r="I50" s="153">
        <f>+'CHIUSURA CONTI'!B12</f>
        <v>3708</v>
      </c>
      <c r="J50" s="67" t="str">
        <f>+'CHIUSURA CONTI'!C12</f>
        <v>Ammortamento automezzi</v>
      </c>
      <c r="K50" s="155">
        <f>+'CHIUSURA CONTI'!F12</f>
        <v>0</v>
      </c>
      <c r="L50" s="162" t="str">
        <f>+'CHIUSURA CONTI'!G44</f>
        <v xml:space="preserve"> </v>
      </c>
      <c r="M50" s="152"/>
      <c r="N50" s="161"/>
      <c r="O50" s="147"/>
    </row>
    <row r="51" spans="1:15" x14ac:dyDescent="0.25">
      <c r="A51" s="148" t="str">
        <f>+'CHIUSURA CONTI'!B126</f>
        <v>0620</v>
      </c>
      <c r="B51" s="67" t="str">
        <f>+'CHIUSURA CONTI'!C126</f>
        <v>Crediti diversi</v>
      </c>
      <c r="C51" s="60">
        <f>+'CHIUSURA CONTI'!F126</f>
        <v>0</v>
      </c>
      <c r="D51" s="98"/>
      <c r="E51" s="134">
        <f>+'CHIUSURA CONTI'!B176</f>
        <v>1612</v>
      </c>
      <c r="F51" s="67" t="str">
        <f>+'CHIUSURA CONTI'!C176</f>
        <v>Dipendenti c/ retribuzioni</v>
      </c>
      <c r="G51" s="60">
        <f>+'CHIUSURA CONTI'!E176</f>
        <v>0</v>
      </c>
      <c r="I51" s="153">
        <f>+'CHIUSURA CONTI'!B17</f>
        <v>3709</v>
      </c>
      <c r="J51" s="67" t="str">
        <f>+'CHIUSURA CONTI'!C17</f>
        <v>Ammortamento imballaggi</v>
      </c>
      <c r="K51" s="155">
        <f>+'CHIUSURA CONTI'!F17</f>
        <v>0</v>
      </c>
      <c r="L51" s="162" t="str">
        <f>+'CHIUSURA CONTI'!G45</f>
        <v xml:space="preserve"> </v>
      </c>
      <c r="M51" s="152"/>
      <c r="N51" s="164"/>
      <c r="O51" s="147"/>
    </row>
    <row r="52" spans="1:15" x14ac:dyDescent="0.25">
      <c r="A52" s="148" t="str">
        <f>+'CHIUSURA CONTI'!B127</f>
        <v>0621</v>
      </c>
      <c r="B52" s="67" t="str">
        <f>+'CHIUSURA CONTI'!C127</f>
        <v>Crediti diversi da liquidare</v>
      </c>
      <c r="C52" s="60">
        <f>+'CHIUSURA CONTI'!F127</f>
        <v>0</v>
      </c>
      <c r="D52" s="98"/>
      <c r="E52" s="134">
        <f>+'CHIUSURA CONTI'!B175</f>
        <v>1613</v>
      </c>
      <c r="F52" s="67" t="str">
        <f>+'CHIUSURA CONTI'!C175</f>
        <v>Dipendenti c/ liquidazioni</v>
      </c>
      <c r="G52" s="60">
        <f>+'CHIUSURA CONTI'!E175</f>
        <v>0</v>
      </c>
      <c r="I52" s="153"/>
      <c r="J52" s="99" t="s">
        <v>324</v>
      </c>
      <c r="K52" s="155"/>
      <c r="L52" s="162" t="str">
        <f>+'CHIUSURA CONTI'!G46</f>
        <v xml:space="preserve"> </v>
      </c>
      <c r="M52" s="152"/>
      <c r="N52" s="161"/>
      <c r="O52" s="147"/>
    </row>
    <row r="53" spans="1:15" x14ac:dyDescent="0.25">
      <c r="A53" s="148"/>
      <c r="B53" s="99" t="s">
        <v>308</v>
      </c>
      <c r="C53" s="60"/>
      <c r="D53" s="98"/>
      <c r="E53" s="134">
        <f>+'CHIUSURA CONTI'!B177</f>
        <v>1614</v>
      </c>
      <c r="F53" s="67" t="str">
        <f>+'CHIUSURA CONTI'!C177</f>
        <v>Debiti v/ Istituti di previdenza</v>
      </c>
      <c r="G53" s="60">
        <f>+'CHIUSURA CONTI'!E177</f>
        <v>0</v>
      </c>
      <c r="I53" s="153">
        <f>+'CHIUSURA CONTI'!B68</f>
        <v>3801</v>
      </c>
      <c r="J53" s="67" t="str">
        <f>+'CHIUSURA CONTI'!C68</f>
        <v>Svalutazione terreni</v>
      </c>
      <c r="K53" s="155">
        <f>+'CHIUSURA CONTI'!F68</f>
        <v>0</v>
      </c>
      <c r="L53" s="162" t="str">
        <f>+'CHIUSURA CONTI'!G47</f>
        <v xml:space="preserve"> </v>
      </c>
      <c r="M53" s="152"/>
      <c r="N53" s="161"/>
      <c r="O53" s="147"/>
    </row>
    <row r="54" spans="1:15" x14ac:dyDescent="0.25">
      <c r="A54" s="148" t="str">
        <f>+'CHIUSURA CONTI'!B117</f>
        <v>0701</v>
      </c>
      <c r="B54" s="67" t="str">
        <f>+'CHIUSURA CONTI'!C117</f>
        <v>Banche c/c attivi</v>
      </c>
      <c r="C54" s="60">
        <f>+'CHIUSURA CONTI'!F117</f>
        <v>0</v>
      </c>
      <c r="D54" s="98"/>
      <c r="E54" s="134">
        <f>+'CHIUSURA CONTI'!B199</f>
        <v>1615</v>
      </c>
      <c r="F54" s="67" t="str">
        <f>+'CHIUSURA CONTI'!C199</f>
        <v>INPS c/ Fondo speciale TFR</v>
      </c>
      <c r="G54" s="60">
        <f>+'CHIUSURA CONTI'!E199</f>
        <v>0</v>
      </c>
      <c r="I54" s="153">
        <f>+'CHIUSURA CONTI'!B65</f>
        <v>3802</v>
      </c>
      <c r="J54" s="67" t="str">
        <f>+'CHIUSURA CONTI'!C65</f>
        <v>Svalutazione fabbricati</v>
      </c>
      <c r="K54" s="155">
        <f>+'CHIUSURA CONTI'!F65</f>
        <v>0</v>
      </c>
      <c r="L54" s="162" t="str">
        <f>+'CHIUSURA CONTI'!G48</f>
        <v xml:space="preserve"> </v>
      </c>
      <c r="M54" s="152"/>
      <c r="N54" s="161"/>
      <c r="O54" s="147"/>
    </row>
    <row r="55" spans="1:15" x14ac:dyDescent="0.25">
      <c r="A55" s="148" t="str">
        <f>+'CHIUSURA CONTI'!B118</f>
        <v>0702</v>
      </c>
      <c r="B55" s="67" t="str">
        <f>+'CHIUSURA CONTI'!C118</f>
        <v>C/C postali</v>
      </c>
      <c r="C55" s="60">
        <f>+'CHIUSURA CONTI'!F118</f>
        <v>0</v>
      </c>
      <c r="D55" s="98"/>
      <c r="E55" s="134">
        <f>+'CHIUSURA CONTI'!B173</f>
        <v>1616</v>
      </c>
      <c r="F55" s="67" t="str">
        <f>+'CHIUSURA CONTI'!C173</f>
        <v>Debiti v/ Fondi pensione</v>
      </c>
      <c r="G55" s="60">
        <f>+'CHIUSURA CONTI'!E173</f>
        <v>0</v>
      </c>
      <c r="I55" s="153">
        <f>+'CHIUSURA CONTI'!B66</f>
        <v>3803</v>
      </c>
      <c r="J55" s="67" t="str">
        <f>+'CHIUSURA CONTI'!C66</f>
        <v>Svalutazione impianti</v>
      </c>
      <c r="K55" s="155">
        <f>+'CHIUSURA CONTI'!F66</f>
        <v>0</v>
      </c>
      <c r="L55" s="162" t="str">
        <f>+'CHIUSURA CONTI'!G49</f>
        <v xml:space="preserve"> </v>
      </c>
      <c r="M55" s="152"/>
      <c r="N55" s="161"/>
      <c r="O55" s="147"/>
    </row>
    <row r="56" spans="1:15" x14ac:dyDescent="0.25">
      <c r="A56" s="148" t="str">
        <f>+'CHIUSURA CONTI'!B113</f>
        <v>0703</v>
      </c>
      <c r="B56" s="67" t="str">
        <f>+'CHIUSURA CONTI'!C113</f>
        <v>Assegni in cassa</v>
      </c>
      <c r="C56" s="60">
        <f>+'CHIUSURA CONTI'!F113</f>
        <v>0</v>
      </c>
      <c r="D56" s="98"/>
      <c r="E56" s="134">
        <f>+'CHIUSURA CONTI'!B162</f>
        <v>1620</v>
      </c>
      <c r="F56" s="67" t="str">
        <f>+'CHIUSURA CONTI'!C162</f>
        <v>Cauzioni di clienti per imballi</v>
      </c>
      <c r="G56" s="60">
        <f>+'CHIUSURA CONTI'!E162</f>
        <v>0</v>
      </c>
      <c r="I56" s="153">
        <f>+'CHIUSURA CONTI'!B67</f>
        <v>3804</v>
      </c>
      <c r="J56" s="67" t="str">
        <f>+'CHIUSURA CONTI'!C67</f>
        <v>Svalutazione macchinari</v>
      </c>
      <c r="K56" s="155">
        <f>+'CHIUSURA CONTI'!F67</f>
        <v>0</v>
      </c>
      <c r="L56" s="162" t="str">
        <f>+'CHIUSURA CONTI'!G50</f>
        <v xml:space="preserve"> </v>
      </c>
      <c r="M56" s="152"/>
      <c r="N56" s="161"/>
      <c r="O56" s="147"/>
    </row>
    <row r="57" spans="1:15" x14ac:dyDescent="0.25">
      <c r="A57" s="148" t="str">
        <f>+'CHIUSURA CONTI'!B134</f>
        <v>0704</v>
      </c>
      <c r="B57" s="67" t="str">
        <f>+'CHIUSURA CONTI'!C134</f>
        <v>Denaro in cassa</v>
      </c>
      <c r="C57" s="60">
        <f>+'CHIUSURA CONTI'!F134</f>
        <v>0</v>
      </c>
      <c r="D57" s="98"/>
      <c r="E57" s="134">
        <f>+'CHIUSURA CONTI'!B163</f>
        <v>1621</v>
      </c>
      <c r="F57" s="67" t="str">
        <f>+'CHIUSURA CONTI'!C163</f>
        <v>Cauzioni di terzi in denaro</v>
      </c>
      <c r="G57" s="60">
        <f>+'CHIUSURA CONTI'!E163</f>
        <v>0</v>
      </c>
      <c r="I57" s="153">
        <f>+'CHIUSURA CONTI'!B63</f>
        <v>3805</v>
      </c>
      <c r="J57" s="67" t="str">
        <f>+'CHIUSURA CONTI'!C63</f>
        <v>Svalutazione attrezzature</v>
      </c>
      <c r="K57" s="155">
        <f>+'CHIUSURA CONTI'!F63</f>
        <v>0</v>
      </c>
      <c r="L57" s="162" t="str">
        <f>+'CHIUSURA CONTI'!G51</f>
        <v xml:space="preserve"> </v>
      </c>
      <c r="M57" s="152"/>
      <c r="N57" s="161"/>
      <c r="O57" s="147"/>
    </row>
    <row r="58" spans="1:15" x14ac:dyDescent="0.25">
      <c r="A58" s="148" t="str">
        <f>+'CHIUSURA CONTI'!B155</f>
        <v>0705</v>
      </c>
      <c r="B58" s="67" t="str">
        <f>+'CHIUSURA CONTI'!C155</f>
        <v>Valori bollati</v>
      </c>
      <c r="C58" s="60">
        <f>+'CHIUSURA CONTI'!F155</f>
        <v>0</v>
      </c>
      <c r="D58" s="98"/>
      <c r="E58" s="134">
        <f>+'CHIUSURA CONTI'!B165</f>
        <v>1630</v>
      </c>
      <c r="F58" s="67" t="str">
        <f>+'CHIUSURA CONTI'!C165</f>
        <v>Debiti diversi</v>
      </c>
      <c r="G58" s="60">
        <f>+'CHIUSURA CONTI'!E165</f>
        <v>0</v>
      </c>
      <c r="I58" s="153">
        <f>+'CHIUSURA CONTI'!B62</f>
        <v>3810</v>
      </c>
      <c r="J58" s="67" t="str">
        <f>+'CHIUSURA CONTI'!C62</f>
        <v>Svalutazione altri beni</v>
      </c>
      <c r="K58" s="155">
        <f>+'CHIUSURA CONTI'!F62</f>
        <v>0</v>
      </c>
      <c r="L58" s="162" t="str">
        <f>+'CHIUSURA CONTI'!G52</f>
        <v xml:space="preserve"> </v>
      </c>
      <c r="M58" s="152"/>
      <c r="N58" s="161"/>
      <c r="O58" s="147"/>
    </row>
    <row r="59" spans="1:15" ht="18.75" x14ac:dyDescent="0.25">
      <c r="A59" s="148"/>
      <c r="B59" s="145" t="s">
        <v>309</v>
      </c>
      <c r="C59" s="60"/>
      <c r="D59" s="98"/>
      <c r="E59" s="134">
        <f>+'CHIUSURA CONTI'!B166</f>
        <v>1631</v>
      </c>
      <c r="F59" s="67" t="str">
        <f>+'CHIUSURA CONTI'!C166</f>
        <v>Debiti diversi da liquidare</v>
      </c>
      <c r="G59" s="60">
        <f>+'CHIUSURA CONTI'!E166</f>
        <v>0</v>
      </c>
      <c r="I59" s="153">
        <f>+'CHIUSURA CONTI'!B64</f>
        <v>3901</v>
      </c>
      <c r="J59" s="67" t="str">
        <f>+'CHIUSURA CONTI'!C64</f>
        <v>Svalutazione crediti</v>
      </c>
      <c r="K59" s="155">
        <f>+'CHIUSURA CONTI'!F64</f>
        <v>0</v>
      </c>
      <c r="L59" s="162"/>
      <c r="M59" s="152"/>
      <c r="N59" s="161"/>
      <c r="O59" s="147"/>
    </row>
    <row r="60" spans="1:15" x14ac:dyDescent="0.25">
      <c r="A60" s="148">
        <f>+'CHIUSURA CONTI'!B151</f>
        <v>1001</v>
      </c>
      <c r="B60" s="67" t="str">
        <f>+'CHIUSURA CONTI'!C151</f>
        <v>Ratei attivi</v>
      </c>
      <c r="C60" s="60">
        <f>+'CHIUSURA CONTI'!F151</f>
        <v>0</v>
      </c>
      <c r="D60" s="98"/>
      <c r="E60" s="134">
        <f>+'CHIUSURA CONTI'!B205</f>
        <v>1640</v>
      </c>
      <c r="F60" s="67" t="str">
        <f>+'CHIUSURA CONTI'!C205</f>
        <v>Sig X suo c/ cessione</v>
      </c>
      <c r="G60" s="60">
        <f>+'CHIUSURA CONTI'!E205</f>
        <v>0</v>
      </c>
      <c r="I60" s="153"/>
      <c r="J60" s="99" t="s">
        <v>325</v>
      </c>
      <c r="K60" s="155"/>
      <c r="L60" s="162"/>
      <c r="M60" s="152"/>
      <c r="N60" s="161"/>
      <c r="O60" s="147"/>
    </row>
    <row r="61" spans="1:15" ht="18.75" x14ac:dyDescent="0.25">
      <c r="A61" s="148">
        <f>+'CHIUSURA CONTI'!B152</f>
        <v>1002</v>
      </c>
      <c r="B61" s="67" t="str">
        <f>+'CHIUSURA CONTI'!C152</f>
        <v>Risconti attivi</v>
      </c>
      <c r="C61" s="60">
        <f>+'CHIUSURA CONTI'!F152</f>
        <v>0</v>
      </c>
      <c r="D61" s="98"/>
      <c r="E61" s="134"/>
      <c r="F61" s="145" t="s">
        <v>309</v>
      </c>
      <c r="G61" s="60"/>
      <c r="I61" s="153">
        <f>+'CHIUSURA CONTI'!B8</f>
        <v>4001</v>
      </c>
      <c r="J61" s="67" t="str">
        <f>+'CHIUSURA CONTI'!C8</f>
        <v>Accantonamento per rischi fiscali</v>
      </c>
      <c r="K61" s="155">
        <f>+'CHIUSURA CONTI'!F8</f>
        <v>0</v>
      </c>
      <c r="L61" s="162"/>
      <c r="M61" s="152"/>
      <c r="N61" s="161"/>
      <c r="O61" s="147"/>
    </row>
    <row r="62" spans="1:15" ht="18.75" x14ac:dyDescent="0.25">
      <c r="A62" s="148"/>
      <c r="B62" s="67"/>
      <c r="C62" s="60"/>
      <c r="D62" s="98"/>
      <c r="E62" s="134">
        <f>+'CHIUSURA CONTI'!B201</f>
        <v>1801</v>
      </c>
      <c r="F62" s="67" t="str">
        <f>+'CHIUSURA CONTI'!C201</f>
        <v>Ratei passivi</v>
      </c>
      <c r="G62" s="60">
        <f>+'CHIUSURA CONTI'!E201</f>
        <v>0</v>
      </c>
      <c r="I62" s="153">
        <f>+'CHIUSURA CONTI'!B7</f>
        <v>4002</v>
      </c>
      <c r="J62" s="67" t="str">
        <f>+'CHIUSURA CONTI'!C7</f>
        <v>Accantonamento per responsabilità civile</v>
      </c>
      <c r="K62" s="155">
        <f>+'CHIUSURA CONTI'!F7</f>
        <v>0</v>
      </c>
      <c r="L62" s="162"/>
      <c r="M62" s="152"/>
      <c r="N62" s="163"/>
      <c r="O62" s="147"/>
    </row>
    <row r="63" spans="1:15" x14ac:dyDescent="0.25">
      <c r="A63" s="148"/>
      <c r="B63" s="67"/>
      <c r="C63" s="60"/>
      <c r="D63" s="98"/>
      <c r="E63" s="134">
        <f>+'CHIUSURA CONTI'!B202</f>
        <v>1802</v>
      </c>
      <c r="F63" s="67" t="str">
        <f>+'CHIUSURA CONTI'!C202</f>
        <v>Risconti passivi</v>
      </c>
      <c r="G63" s="60">
        <f>+'CHIUSURA CONTI'!E202</f>
        <v>0</v>
      </c>
      <c r="I63" s="153">
        <f>+'CHIUSURA CONTI'!B6</f>
        <v>4102</v>
      </c>
      <c r="J63" s="67" t="str">
        <f>+'CHIUSURA CONTI'!C6</f>
        <v>Accantonamento per operazioni a premio</v>
      </c>
      <c r="K63" s="155">
        <f>+'CHIUSURA CONTI'!F6</f>
        <v>0</v>
      </c>
      <c r="L63" s="162" t="str">
        <f>+'CHIUSURA CONTI'!G53</f>
        <v xml:space="preserve"> </v>
      </c>
      <c r="M63" s="152"/>
      <c r="N63" s="161"/>
      <c r="O63" s="147"/>
    </row>
    <row r="64" spans="1:15" x14ac:dyDescent="0.25">
      <c r="A64" s="149"/>
      <c r="B64" s="70"/>
      <c r="C64" s="96">
        <f>SUM(C6:C63)</f>
        <v>0</v>
      </c>
      <c r="D64" s="69"/>
      <c r="E64" s="150"/>
      <c r="F64" s="70"/>
      <c r="G64" s="96">
        <f>SUM(G5:G63)</f>
        <v>0</v>
      </c>
      <c r="I64" s="153">
        <f>+'CHIUSURA CONTI'!B5</f>
        <v>4105</v>
      </c>
      <c r="J64" s="67" t="str">
        <f>+'CHIUSURA CONTI'!C5</f>
        <v>Accantonamento per oneri diversi</v>
      </c>
      <c r="K64" s="155">
        <f>+'CHIUSURA CONTI'!F5</f>
        <v>0</v>
      </c>
      <c r="L64" s="162" t="str">
        <f>+'CHIUSURA CONTI'!G97</f>
        <v xml:space="preserve"> </v>
      </c>
      <c r="M64" s="152"/>
      <c r="N64" s="161"/>
      <c r="O64" s="147"/>
    </row>
    <row r="65" spans="6:15" x14ac:dyDescent="0.25">
      <c r="I65" s="153"/>
      <c r="J65" s="99" t="s">
        <v>326</v>
      </c>
      <c r="K65" s="155"/>
      <c r="L65" s="162" t="str">
        <f>+'CHIUSURA CONTI'!G54</f>
        <v xml:space="preserve"> </v>
      </c>
      <c r="M65" s="152"/>
      <c r="N65" s="161"/>
      <c r="O65" s="147"/>
    </row>
    <row r="66" spans="6:15" ht="18.75" x14ac:dyDescent="0.25">
      <c r="I66" s="153">
        <f>+'CHIUSURA CONTI'!B69</f>
        <v>4201</v>
      </c>
      <c r="J66" s="67" t="str">
        <f>+'CHIUSURA CONTI'!C69</f>
        <v>Tasse automobilistiche</v>
      </c>
      <c r="K66" s="156">
        <f>+'CHIUSURA CONTI'!F69</f>
        <v>0</v>
      </c>
      <c r="L66" s="255" t="str">
        <f>+'CHIUSURA CONTI'!G55</f>
        <v xml:space="preserve"> </v>
      </c>
      <c r="M66" s="256"/>
      <c r="N66" s="163"/>
      <c r="O66" s="169"/>
    </row>
    <row r="67" spans="6:15" ht="18.75" x14ac:dyDescent="0.25">
      <c r="I67" s="153">
        <f>+'CHIUSURA CONTI'!B70</f>
        <v>4202</v>
      </c>
      <c r="J67" s="67" t="str">
        <f>+'CHIUSURA CONTI'!C70</f>
        <v>Tasse sulle concessioni governative</v>
      </c>
      <c r="K67" s="156">
        <f>+'CHIUSURA CONTI'!F70</f>
        <v>0</v>
      </c>
      <c r="L67" s="160" t="str">
        <f>+'CHIUSURA CONTI'!G56</f>
        <v xml:space="preserve"> </v>
      </c>
      <c r="M67" s="152"/>
      <c r="N67" s="163"/>
      <c r="O67" s="147"/>
    </row>
    <row r="68" spans="6:15" ht="18.75" x14ac:dyDescent="0.25">
      <c r="F68" s="47"/>
      <c r="I68" s="153">
        <f>+'CHIUSURA CONTI'!B32</f>
        <v>4203</v>
      </c>
      <c r="J68" s="154" t="str">
        <f>+'CHIUSURA CONTI'!C32</f>
        <v>Imposta di bollo</v>
      </c>
      <c r="K68" s="155">
        <f>+'CHIUSURA CONTI'!F32</f>
        <v>0</v>
      </c>
      <c r="L68" s="160" t="str">
        <f>+'CHIUSURA CONTI'!G57</f>
        <v xml:space="preserve"> </v>
      </c>
      <c r="M68" s="152"/>
      <c r="N68" s="161"/>
      <c r="O68" s="147"/>
    </row>
    <row r="69" spans="6:15" ht="18.75" x14ac:dyDescent="0.25">
      <c r="F69" s="38"/>
      <c r="I69" s="153">
        <f>+'CHIUSURA CONTI'!B46</f>
        <v>4204</v>
      </c>
      <c r="J69" s="154" t="str">
        <f>+'CHIUSURA CONTI'!C46</f>
        <v>Oneri tributari diversi</v>
      </c>
      <c r="K69" s="155">
        <f>+'CHIUSURA CONTI'!F46</f>
        <v>0</v>
      </c>
      <c r="L69" s="160" t="str">
        <f>+'CHIUSURA CONTI'!G58</f>
        <v xml:space="preserve"> </v>
      </c>
      <c r="M69" s="152"/>
      <c r="N69" s="161"/>
      <c r="O69" s="147"/>
    </row>
    <row r="70" spans="6:15" x14ac:dyDescent="0.25">
      <c r="F70" s="38"/>
      <c r="I70" s="153">
        <f>+'CHIUSURA CONTI'!B47</f>
        <v>4210</v>
      </c>
      <c r="J70" s="154" t="str">
        <f>+'CHIUSURA CONTI'!C47</f>
        <v>Perdite su crediti</v>
      </c>
      <c r="K70" s="155">
        <f>+'CHIUSURA CONTI'!F47</f>
        <v>0</v>
      </c>
      <c r="L70" s="162" t="str">
        <f>+'CHIUSURA CONTI'!G59</f>
        <v xml:space="preserve"> </v>
      </c>
      <c r="M70" s="152"/>
      <c r="N70" s="161"/>
      <c r="O70" s="147"/>
    </row>
    <row r="71" spans="6:15" x14ac:dyDescent="0.25">
      <c r="I71" s="153">
        <f>+'CHIUSURA CONTI'!B48</f>
        <v>4211</v>
      </c>
      <c r="J71" s="154" t="str">
        <f>+'CHIUSURA CONTI'!C48</f>
        <v>Perdite varie</v>
      </c>
      <c r="K71" s="155">
        <f>+'CHIUSURA CONTI'!F48</f>
        <v>0</v>
      </c>
      <c r="L71" s="162" t="str">
        <f>+'CHIUSURA CONTI'!G60</f>
        <v xml:space="preserve"> </v>
      </c>
      <c r="M71" s="152"/>
      <c r="N71" s="161"/>
      <c r="O71" s="147"/>
    </row>
    <row r="72" spans="6:15" x14ac:dyDescent="0.25">
      <c r="I72" s="153">
        <f>+'CHIUSURA CONTI'!B43</f>
        <v>4212</v>
      </c>
      <c r="J72" s="154" t="str">
        <f>+'CHIUSURA CONTI'!C43</f>
        <v>Minusvalenze</v>
      </c>
      <c r="K72" s="155">
        <f>+'CHIUSURA CONTI'!F43</f>
        <v>0</v>
      </c>
      <c r="L72" s="162" t="str">
        <f>+'CHIUSURA CONTI'!G61</f>
        <v xml:space="preserve"> </v>
      </c>
      <c r="M72" s="152"/>
      <c r="N72" s="161"/>
      <c r="O72" s="147"/>
    </row>
    <row r="73" spans="6:15" x14ac:dyDescent="0.25">
      <c r="I73" s="153">
        <f>+'CHIUSURA CONTI'!B56</f>
        <v>4213</v>
      </c>
      <c r="J73" s="154" t="str">
        <f>+'CHIUSURA CONTI'!C56</f>
        <v>Sopravvenienze passive</v>
      </c>
      <c r="K73" s="155">
        <f>+'CHIUSURA CONTI'!F56</f>
        <v>0</v>
      </c>
      <c r="L73" s="162"/>
      <c r="M73" s="152"/>
      <c r="N73" s="161"/>
      <c r="O73" s="147"/>
    </row>
    <row r="74" spans="6:15" x14ac:dyDescent="0.25">
      <c r="I74" s="153">
        <f>+'CHIUSURA CONTI'!B9</f>
        <v>4220</v>
      </c>
      <c r="J74" s="154" t="str">
        <f>+'CHIUSURA CONTI'!C9</f>
        <v>Altri costi di gestione</v>
      </c>
      <c r="K74" s="155">
        <f>+'CHIUSURA CONTI'!F9</f>
        <v>0</v>
      </c>
      <c r="L74" s="162"/>
      <c r="M74" s="152"/>
      <c r="N74" s="161"/>
      <c r="O74" s="147"/>
    </row>
    <row r="75" spans="6:15" x14ac:dyDescent="0.25">
      <c r="I75" s="153">
        <f>+'CHIUSURA CONTI'!B23</f>
        <v>4221</v>
      </c>
      <c r="J75" s="67" t="str">
        <f>+'CHIUSURA CONTI'!C23</f>
        <v>Arrotondamenti passivi</v>
      </c>
      <c r="K75" s="155">
        <f>+'CHIUSURA CONTI'!F23</f>
        <v>0</v>
      </c>
      <c r="L75" s="162"/>
      <c r="M75" s="152"/>
      <c r="N75" s="161"/>
      <c r="O75" s="147"/>
    </row>
    <row r="76" spans="6:15" x14ac:dyDescent="0.25">
      <c r="I76" s="153"/>
      <c r="J76" s="99" t="s">
        <v>327</v>
      </c>
      <c r="K76" s="155"/>
      <c r="L76" s="162"/>
      <c r="M76" s="152"/>
      <c r="N76" s="161"/>
      <c r="O76" s="147"/>
    </row>
    <row r="77" spans="6:15" x14ac:dyDescent="0.25">
      <c r="I77" s="153">
        <f>+'CHIUSURA CONTI'!B33</f>
        <v>5201</v>
      </c>
      <c r="J77" s="67" t="str">
        <f>+'CHIUSURA CONTI'!C33</f>
        <v>Interessi passivi bancari</v>
      </c>
      <c r="K77" s="155">
        <f>+'CHIUSURA CONTI'!F33</f>
        <v>0</v>
      </c>
      <c r="L77" s="162"/>
      <c r="M77" s="152"/>
      <c r="N77" s="161"/>
      <c r="O77" s="147"/>
    </row>
    <row r="78" spans="6:15" x14ac:dyDescent="0.25">
      <c r="I78" s="153">
        <f>+'CHIUSURA CONTI'!B55</f>
        <v>5202</v>
      </c>
      <c r="J78" s="67" t="str">
        <f>+'CHIUSURA CONTI'!C55</f>
        <v>Sconti passivi su effetti</v>
      </c>
      <c r="K78" s="155">
        <f>+'CHIUSURA CONTI'!F55</f>
        <v>0</v>
      </c>
      <c r="L78" s="162"/>
      <c r="M78" s="152"/>
      <c r="N78" s="161"/>
      <c r="O78" s="147"/>
    </row>
    <row r="79" spans="6:15" x14ac:dyDescent="0.25">
      <c r="I79" s="153">
        <f>+'CHIUSURA CONTI'!B34</f>
        <v>5203</v>
      </c>
      <c r="J79" s="67" t="str">
        <f>+'CHIUSURA CONTI'!C34</f>
        <v>Interessi passivi su mutui</v>
      </c>
      <c r="K79" s="155">
        <f>+'CHIUSURA CONTI'!F34</f>
        <v>0</v>
      </c>
      <c r="L79" s="162"/>
      <c r="M79" s="152"/>
      <c r="N79" s="161"/>
      <c r="O79" s="147"/>
    </row>
    <row r="80" spans="6:15" x14ac:dyDescent="0.25">
      <c r="I80" s="153">
        <f>+'CHIUSURA CONTI'!B35</f>
        <v>5204</v>
      </c>
      <c r="J80" s="67" t="str">
        <f>+'CHIUSURA CONTI'!C35</f>
        <v>Interessi passivi v/ fornitori</v>
      </c>
      <c r="K80" s="155">
        <f>+'CHIUSURA CONTI'!F35</f>
        <v>0</v>
      </c>
      <c r="L80" s="162"/>
      <c r="M80" s="152"/>
      <c r="N80" s="161"/>
      <c r="O80" s="147"/>
    </row>
    <row r="81" spans="9:15" ht="18.75" x14ac:dyDescent="0.25">
      <c r="I81" s="153">
        <f>+'CHIUSURA CONTI'!B54</f>
        <v>5205</v>
      </c>
      <c r="J81" s="67" t="str">
        <f>+'CHIUSURA CONTI'!C54</f>
        <v>Sconti passivi a clienti</v>
      </c>
      <c r="K81" s="155">
        <f>+'CHIUSURA CONTI'!F54</f>
        <v>0</v>
      </c>
      <c r="L81" s="162"/>
      <c r="M81" s="152"/>
      <c r="N81" s="163"/>
      <c r="O81" s="147"/>
    </row>
    <row r="82" spans="9:15" x14ac:dyDescent="0.25">
      <c r="I82" s="153">
        <f>+'CHIUSURA CONTI'!B44</f>
        <v>5210</v>
      </c>
      <c r="J82" s="67" t="str">
        <f>+'CHIUSURA CONTI'!C44</f>
        <v>Oneri finanziari diversi</v>
      </c>
      <c r="K82" s="155">
        <f>+'CHIUSURA CONTI'!F44</f>
        <v>0</v>
      </c>
      <c r="L82" s="162"/>
      <c r="M82" s="152"/>
      <c r="N82" s="161"/>
      <c r="O82" s="147"/>
    </row>
    <row r="83" spans="9:15" ht="18.75" x14ac:dyDescent="0.25">
      <c r="I83" s="153"/>
      <c r="J83" s="99" t="s">
        <v>328</v>
      </c>
      <c r="K83" s="155"/>
      <c r="L83" s="162"/>
      <c r="M83" s="152"/>
      <c r="N83" s="163"/>
      <c r="O83" s="147"/>
    </row>
    <row r="84" spans="9:15" x14ac:dyDescent="0.25">
      <c r="I84" s="153">
        <f>+'CHIUSURA CONTI'!B36</f>
        <v>8001</v>
      </c>
      <c r="J84" s="99" t="str">
        <f>+'CHIUSURA CONTI'!C36</f>
        <v>IRAP dell’esercizio</v>
      </c>
      <c r="K84" s="155">
        <f>+'CHIUSURA CONTI'!F36</f>
        <v>0</v>
      </c>
      <c r="L84" s="162"/>
      <c r="M84" s="152"/>
      <c r="N84" s="161"/>
      <c r="O84" s="147"/>
    </row>
    <row r="85" spans="9:15" ht="15.75" thickBot="1" x14ac:dyDescent="0.3">
      <c r="I85" s="153" t="str">
        <f>IF(K85=0," ",RIEPILOGO!B209)</f>
        <v xml:space="preserve"> </v>
      </c>
      <c r="J85" s="67" t="str">
        <f>IF(K85=0," ",RIEPILOGO!A209)</f>
        <v xml:space="preserve"> </v>
      </c>
      <c r="K85" s="155">
        <f>IF((SUM(K5:K84))-(SUM(O5:O84))&lt;0,(SUM(O5:O84))-(SUM(K5:K84)),0)</f>
        <v>0</v>
      </c>
      <c r="L85" s="162"/>
      <c r="M85" s="152" t="str">
        <f>IF(O85=0," ",RIEPILOGO!B157)</f>
        <v xml:space="preserve"> </v>
      </c>
      <c r="N85" s="161" t="str">
        <f>IF(O85=0," ",RIEPILOGO!A157)</f>
        <v xml:space="preserve"> </v>
      </c>
      <c r="O85" s="147">
        <f>IF((SUM(K5:K84))-(SUM(O5:O84))&gt;0,(SUM(K5:K84))-(SUM(O5:O84)),0)</f>
        <v>0</v>
      </c>
    </row>
    <row r="86" spans="9:15" ht="19.5" thickBot="1" x14ac:dyDescent="0.3">
      <c r="I86" s="226"/>
      <c r="J86" s="227"/>
      <c r="K86" s="228">
        <f>SUM(K5:K85)</f>
        <v>0</v>
      </c>
      <c r="L86" s="229"/>
      <c r="M86" s="230"/>
      <c r="N86" s="231"/>
      <c r="O86" s="232">
        <f>SUM(O5:O85)</f>
        <v>0</v>
      </c>
    </row>
    <row r="88" spans="9:15" x14ac:dyDescent="0.25">
      <c r="K88" s="46"/>
    </row>
    <row r="89" spans="9:15" x14ac:dyDescent="0.25">
      <c r="K89" s="46"/>
    </row>
    <row r="90" spans="9:15" x14ac:dyDescent="0.25">
      <c r="K90" s="46"/>
    </row>
    <row r="91" spans="9:15" x14ac:dyDescent="0.25">
      <c r="K91" s="46"/>
    </row>
  </sheetData>
  <sortState ref="M4:O28">
    <sortCondition ref="M4:M28"/>
  </sortState>
  <mergeCells count="7">
    <mergeCell ref="L66:M66"/>
    <mergeCell ref="A1:G1"/>
    <mergeCell ref="A2:G2"/>
    <mergeCell ref="I1:O1"/>
    <mergeCell ref="I2:O2"/>
    <mergeCell ref="D3:E3"/>
    <mergeCell ref="L3:M3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4B940-BBE2-424C-AA8A-8ABD93E1D4AD}">
  <sheetPr>
    <tabColor rgb="FFC00000"/>
  </sheetPr>
  <dimension ref="B1:AC45"/>
  <sheetViews>
    <sheetView zoomScale="85" zoomScaleNormal="85" workbookViewId="0">
      <selection activeCell="Z41" sqref="Z41"/>
    </sheetView>
  </sheetViews>
  <sheetFormatPr defaultRowHeight="15" x14ac:dyDescent="0.25"/>
  <cols>
    <col min="1" max="1" width="9.140625" style="97"/>
    <col min="2" max="2" width="2.42578125" style="97" customWidth="1"/>
    <col min="3" max="3" width="2.28515625" style="97" bestFit="1" customWidth="1"/>
    <col min="4" max="4" width="2.85546875" style="97" bestFit="1" customWidth="1"/>
    <col min="5" max="5" width="38" style="97" customWidth="1"/>
    <col min="6" max="6" width="2.5703125" style="97" customWidth="1"/>
    <col min="7" max="7" width="12.85546875" style="97" customWidth="1"/>
    <col min="8" max="8" width="2.42578125" style="97" customWidth="1"/>
    <col min="9" max="9" width="1.140625" style="97" customWidth="1"/>
    <col min="10" max="10" width="2.28515625" style="97" bestFit="1" customWidth="1"/>
    <col min="11" max="11" width="2.28515625" style="97" customWidth="1"/>
    <col min="12" max="12" width="45.85546875" style="97" bestFit="1" customWidth="1"/>
    <col min="13" max="13" width="2.28515625" style="97" customWidth="1"/>
    <col min="14" max="14" width="13.85546875" style="97" customWidth="1"/>
    <col min="15" max="15" width="2.7109375" style="97" customWidth="1"/>
    <col min="16" max="16" width="2.140625" style="97" customWidth="1"/>
    <col min="17" max="17" width="9.140625" style="97"/>
    <col min="18" max="18" width="2.42578125" style="97" customWidth="1"/>
    <col min="19" max="19" width="2.28515625" style="97" bestFit="1" customWidth="1"/>
    <col min="20" max="20" width="4.85546875" style="181" customWidth="1"/>
    <col min="21" max="21" width="56" style="97" customWidth="1"/>
    <col min="22" max="22" width="2.5703125" style="97" customWidth="1"/>
    <col min="23" max="23" width="12.85546875" style="97" customWidth="1"/>
    <col min="24" max="24" width="2.42578125" style="97" customWidth="1"/>
    <col min="25" max="25" width="2.5703125" style="97" customWidth="1"/>
    <col min="26" max="26" width="12.85546875" style="97" customWidth="1"/>
    <col min="27" max="27" width="2.42578125" style="97" customWidth="1"/>
    <col min="28" max="28" width="1.85546875" style="97" customWidth="1"/>
    <col min="29" max="16384" width="9.140625" style="97"/>
  </cols>
  <sheetData>
    <row r="1" spans="2:28" ht="19.5" thickBot="1" x14ac:dyDescent="0.35">
      <c r="B1" s="270" t="s">
        <v>374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R1" s="270" t="s">
        <v>375</v>
      </c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2:28" x14ac:dyDescent="0.25"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4"/>
      <c r="R2" s="73"/>
      <c r="S2" s="72"/>
      <c r="T2" s="187"/>
      <c r="U2" s="72"/>
      <c r="V2" s="72"/>
      <c r="W2" s="72"/>
      <c r="X2" s="72"/>
      <c r="Y2" s="72"/>
      <c r="Z2" s="72"/>
      <c r="AA2" s="72"/>
      <c r="AB2" s="74"/>
    </row>
    <row r="3" spans="2:28" x14ac:dyDescent="0.25">
      <c r="B3" s="75"/>
      <c r="C3" s="271" t="s">
        <v>340</v>
      </c>
      <c r="D3" s="272"/>
      <c r="E3" s="272"/>
      <c r="F3" s="272"/>
      <c r="G3" s="272"/>
      <c r="H3" s="273"/>
      <c r="I3" s="67"/>
      <c r="J3" s="271" t="s">
        <v>341</v>
      </c>
      <c r="K3" s="272"/>
      <c r="L3" s="272"/>
      <c r="M3" s="272"/>
      <c r="N3" s="272"/>
      <c r="O3" s="273"/>
      <c r="P3" s="76"/>
      <c r="R3" s="75"/>
      <c r="S3" s="175" t="s">
        <v>349</v>
      </c>
      <c r="T3" s="188"/>
      <c r="U3" s="195" t="s">
        <v>376</v>
      </c>
      <c r="V3" s="180"/>
      <c r="W3" s="180"/>
      <c r="X3" s="176"/>
      <c r="Y3" s="178"/>
      <c r="Z3" s="180"/>
      <c r="AA3" s="176"/>
      <c r="AB3" s="76"/>
    </row>
    <row r="4" spans="2:28" x14ac:dyDescent="0.25">
      <c r="B4" s="7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6"/>
      <c r="R4" s="75"/>
      <c r="S4" s="177"/>
      <c r="T4" s="134">
        <v>1</v>
      </c>
      <c r="U4" s="161" t="s">
        <v>377</v>
      </c>
      <c r="V4" s="67"/>
      <c r="W4" s="135">
        <f>+'SITUAZIONE CONTABILE'!O5+'SITUAZIONE CONTABILE'!O6+'SITUAZIONE CONTABILE'!O7+'SITUAZIONE CONTABILE'!O8-'SITUAZIONE CONTABILE'!K9-'SITUAZIONE CONTABILE'!K10-'SITUAZIONE CONTABILE'!K11</f>
        <v>0</v>
      </c>
      <c r="X4" s="161"/>
      <c r="Y4" s="177"/>
      <c r="Z4" s="67"/>
      <c r="AA4" s="161"/>
      <c r="AB4" s="76"/>
    </row>
    <row r="5" spans="2:28" x14ac:dyDescent="0.25">
      <c r="B5" s="75"/>
      <c r="C5" s="175" t="s">
        <v>342</v>
      </c>
      <c r="D5" s="179"/>
      <c r="E5" s="180" t="s">
        <v>300</v>
      </c>
      <c r="F5" s="178"/>
      <c r="G5" s="180"/>
      <c r="H5" s="176"/>
      <c r="I5" s="67"/>
      <c r="J5" s="175" t="s">
        <v>349</v>
      </c>
      <c r="K5" s="179"/>
      <c r="L5" s="179" t="s">
        <v>310</v>
      </c>
      <c r="M5" s="175"/>
      <c r="N5" s="179"/>
      <c r="O5" s="176"/>
      <c r="P5" s="76"/>
      <c r="R5" s="75"/>
      <c r="S5" s="177"/>
      <c r="T5" s="134">
        <v>5</v>
      </c>
      <c r="U5" s="161" t="s">
        <v>410</v>
      </c>
      <c r="V5" s="67"/>
      <c r="W5" s="135">
        <f>+'SITUAZIONE CONTABILE'!O14+'SITUAZIONE CONTABILE'!O15+'SITUAZIONE CONTABILE'!O16+'SITUAZIONE CONTABILE'!O17</f>
        <v>0</v>
      </c>
      <c r="X5" s="161"/>
      <c r="Y5" s="177"/>
      <c r="Z5" s="67"/>
      <c r="AA5" s="161"/>
      <c r="AB5" s="76"/>
    </row>
    <row r="6" spans="2:28" x14ac:dyDescent="0.25">
      <c r="B6" s="75"/>
      <c r="C6" s="177"/>
      <c r="D6" s="67" t="s">
        <v>352</v>
      </c>
      <c r="E6" s="67" t="s">
        <v>351</v>
      </c>
      <c r="F6" s="177"/>
      <c r="G6" s="135">
        <f>+'SITUAZIONE CONTABILE'!C6+'SITUAZIONE CONTABILE'!C7+'SITUAZIONE CONTABILE'!C8+'SITUAZIONE CONTABILE'!C9-'SITUAZIONE CONTABILE'!G5-'SITUAZIONE CONTABILE'!G6-'SITUAZIONE CONTABILE'!G7-'SITUAZIONE CONTABILE'!G8</f>
        <v>0</v>
      </c>
      <c r="H6" s="161"/>
      <c r="I6" s="67"/>
      <c r="J6" s="177"/>
      <c r="K6" s="67"/>
      <c r="L6" s="67" t="s">
        <v>350</v>
      </c>
      <c r="M6" s="177"/>
      <c r="N6" s="135">
        <f>+'CHIUSURA CONTI'!M121-'CHIUSURA CONTI'!M122</f>
        <v>0</v>
      </c>
      <c r="O6" s="161"/>
      <c r="P6" s="76"/>
      <c r="R6" s="75"/>
      <c r="S6" s="177"/>
      <c r="T6" s="134"/>
      <c r="U6" s="161"/>
      <c r="V6" s="67"/>
      <c r="W6" s="70"/>
      <c r="X6" s="161"/>
      <c r="Y6" s="177"/>
      <c r="Z6" s="67"/>
      <c r="AA6" s="161"/>
      <c r="AB6" s="76"/>
    </row>
    <row r="7" spans="2:28" ht="15.75" thickBot="1" x14ac:dyDescent="0.3">
      <c r="B7" s="75"/>
      <c r="C7" s="177"/>
      <c r="D7" s="67" t="s">
        <v>353</v>
      </c>
      <c r="E7" s="67" t="s">
        <v>355</v>
      </c>
      <c r="F7" s="177"/>
      <c r="G7" s="135">
        <f>+'SITUAZIONE CONTABILE'!C11+'SITUAZIONE CONTABILE'!C12+'SITUAZIONE CONTABILE'!C13+'SITUAZIONE CONTABILE'!C14+'SITUAZIONE CONTABILE'!C15+'SITUAZIONE CONTABILE'!C16+'SITUAZIONE CONTABILE'!C17+'SITUAZIONE CONTABILE'!C18+'SITUAZIONE CONTABILE'!C19-'SITUAZIONE CONTABILE'!G9-'SITUAZIONE CONTABILE'!G10-'SITUAZIONE CONTABILE'!G11-'SITUAZIONE CONTABILE'!G12-'SITUAZIONE CONTABILE'!G13-'SITUAZIONE CONTABILE'!G14-'SITUAZIONE CONTABILE'!G15-'SITUAZIONE CONTABILE'!G16+'SITUAZIONE CONTABILE'!C20</f>
        <v>0</v>
      </c>
      <c r="H7" s="161"/>
      <c r="I7" s="67"/>
      <c r="J7" s="177"/>
      <c r="K7" s="67"/>
      <c r="L7" s="67"/>
      <c r="M7" s="177"/>
      <c r="N7" s="67"/>
      <c r="O7" s="161"/>
      <c r="P7" s="76"/>
      <c r="R7" s="75"/>
      <c r="S7" s="177"/>
      <c r="T7" s="134"/>
      <c r="U7" s="184" t="s">
        <v>379</v>
      </c>
      <c r="V7" s="182"/>
      <c r="W7" s="192">
        <f>+W5+W4</f>
        <v>0</v>
      </c>
      <c r="X7" s="161"/>
      <c r="Y7" s="185"/>
      <c r="Z7" s="196">
        <f>+W7</f>
        <v>0</v>
      </c>
      <c r="AA7" s="161"/>
      <c r="AB7" s="76"/>
    </row>
    <row r="8" spans="2:28" ht="15.75" thickTop="1" x14ac:dyDescent="0.25">
      <c r="B8" s="75"/>
      <c r="C8" s="177"/>
      <c r="D8" s="67" t="s">
        <v>354</v>
      </c>
      <c r="E8" s="67" t="s">
        <v>356</v>
      </c>
      <c r="F8" s="177"/>
      <c r="G8" s="135">
        <f>+'SITUAZIONE CONTABILE'!C22</f>
        <v>0</v>
      </c>
      <c r="H8" s="161"/>
      <c r="I8" s="67"/>
      <c r="J8" s="177"/>
      <c r="K8" s="183" t="s">
        <v>361</v>
      </c>
      <c r="L8" s="67" t="s">
        <v>363</v>
      </c>
      <c r="M8" s="177"/>
      <c r="N8" s="135">
        <f>+'CHIUSURA CONTI'!M123</f>
        <v>0</v>
      </c>
      <c r="O8" s="161"/>
      <c r="P8" s="76"/>
      <c r="R8" s="75"/>
      <c r="S8" s="177"/>
      <c r="T8" s="134"/>
      <c r="U8" s="161"/>
      <c r="V8" s="67"/>
      <c r="W8" s="67"/>
      <c r="X8" s="161"/>
      <c r="Y8" s="177"/>
      <c r="Z8" s="67"/>
      <c r="AA8" s="161"/>
      <c r="AB8" s="76"/>
    </row>
    <row r="9" spans="2:28" x14ac:dyDescent="0.25">
      <c r="B9" s="75"/>
      <c r="C9" s="177"/>
      <c r="D9" s="67"/>
      <c r="E9" s="67"/>
      <c r="F9" s="177"/>
      <c r="G9" s="67"/>
      <c r="H9" s="161"/>
      <c r="I9" s="67"/>
      <c r="J9" s="177"/>
      <c r="K9" s="67"/>
      <c r="L9" s="67"/>
      <c r="M9" s="177"/>
      <c r="N9" s="67"/>
      <c r="O9" s="161"/>
      <c r="P9" s="76"/>
      <c r="R9" s="75"/>
      <c r="S9" s="177" t="s">
        <v>342</v>
      </c>
      <c r="T9" s="189"/>
      <c r="U9" s="164" t="s">
        <v>380</v>
      </c>
      <c r="V9" s="67"/>
      <c r="W9" s="67"/>
      <c r="X9" s="161"/>
      <c r="Y9" s="177"/>
      <c r="Z9" s="67"/>
      <c r="AA9" s="161"/>
      <c r="AB9" s="76"/>
    </row>
    <row r="10" spans="2:28" ht="15.75" thickBot="1" x14ac:dyDescent="0.3">
      <c r="B10" s="75"/>
      <c r="C10" s="177"/>
      <c r="D10" s="67"/>
      <c r="E10" s="182" t="s">
        <v>378</v>
      </c>
      <c r="F10" s="185"/>
      <c r="G10" s="192">
        <f>+G8+G7+G6</f>
        <v>0</v>
      </c>
      <c r="H10" s="161"/>
      <c r="I10" s="67"/>
      <c r="J10" s="177"/>
      <c r="K10" s="183" t="s">
        <v>362</v>
      </c>
      <c r="L10" s="67" t="s">
        <v>364</v>
      </c>
      <c r="M10" s="177"/>
      <c r="N10" s="135">
        <f>-'CHIUSURA CONTI'!M124</f>
        <v>0</v>
      </c>
      <c r="O10" s="161"/>
      <c r="P10" s="76"/>
      <c r="R10" s="75"/>
      <c r="S10" s="177"/>
      <c r="T10" s="189">
        <v>6</v>
      </c>
      <c r="U10" s="186" t="s">
        <v>381</v>
      </c>
      <c r="V10" s="67"/>
      <c r="W10" s="135">
        <f>+'SITUAZIONE CONTABILE'!K5+'SITUAZIONE CONTABILE'!K6+'SITUAZIONE CONTABILE'!K7+'SITUAZIONE CONTABILE'!K8-'SITUAZIONE CONTABILE'!O10-'SITUAZIONE CONTABILE'!O11-'SITUAZIONE CONTABILE'!O12-'SITUAZIONE CONTABILE'!O9</f>
        <v>0</v>
      </c>
      <c r="X10" s="161"/>
      <c r="Y10" s="177"/>
      <c r="Z10" s="67"/>
      <c r="AA10" s="161"/>
      <c r="AB10" s="76"/>
    </row>
    <row r="11" spans="2:28" ht="15.75" thickTop="1" x14ac:dyDescent="0.25">
      <c r="B11" s="75"/>
      <c r="C11" s="177"/>
      <c r="D11" s="67"/>
      <c r="E11" s="67"/>
      <c r="F11" s="177"/>
      <c r="G11" s="67"/>
      <c r="H11" s="161"/>
      <c r="I11" s="67"/>
      <c r="J11" s="177"/>
      <c r="K11" s="67"/>
      <c r="L11" s="67"/>
      <c r="M11" s="177"/>
      <c r="N11" s="67"/>
      <c r="O11" s="161"/>
      <c r="P11" s="76"/>
      <c r="R11" s="75"/>
      <c r="S11" s="177"/>
      <c r="T11" s="189">
        <v>7</v>
      </c>
      <c r="U11" s="186" t="s">
        <v>382</v>
      </c>
      <c r="V11" s="67"/>
      <c r="W11" s="135">
        <f>+'SITUAZIONE CONTABILE'!K17+'SITUAZIONE CONTABILE'!K18+'SITUAZIONE CONTABILE'!K19+'SITUAZIONE CONTABILE'!K20+'SITUAZIONE CONTABILE'!K21+'SITUAZIONE CONTABILE'!K22+'SITUAZIONE CONTABILE'!K23+'SITUAZIONE CONTABILE'!K24+'SITUAZIONE CONTABILE'!K25+'SITUAZIONE CONTABILE'!K26+'SITUAZIONE CONTABILE'!K27+'SITUAZIONE CONTABILE'!K28+'SITUAZIONE CONTABILE'!K29+'SITUAZIONE CONTABILE'!K30</f>
        <v>0</v>
      </c>
      <c r="X11" s="161"/>
      <c r="Y11" s="177"/>
      <c r="Z11" s="67"/>
      <c r="AA11" s="161"/>
      <c r="AB11" s="76"/>
    </row>
    <row r="12" spans="2:28" x14ac:dyDescent="0.25">
      <c r="B12" s="75"/>
      <c r="C12" s="177" t="s">
        <v>343</v>
      </c>
      <c r="D12" s="67"/>
      <c r="E12" s="67" t="s">
        <v>304</v>
      </c>
      <c r="F12" s="177"/>
      <c r="G12" s="67"/>
      <c r="H12" s="161"/>
      <c r="I12" s="67"/>
      <c r="J12" s="177"/>
      <c r="K12" s="183" t="s">
        <v>362</v>
      </c>
      <c r="L12" s="67" t="s">
        <v>409</v>
      </c>
      <c r="M12" s="177"/>
      <c r="N12" s="191">
        <f>-'CHIUSURA CONTI'!M125-'CHIUSURA CONTI'!M126</f>
        <v>0</v>
      </c>
      <c r="O12" s="161"/>
      <c r="P12" s="76"/>
      <c r="R12" s="75"/>
      <c r="S12" s="177"/>
      <c r="T12" s="189">
        <v>8</v>
      </c>
      <c r="U12" s="186" t="s">
        <v>383</v>
      </c>
      <c r="V12" s="67"/>
      <c r="W12" s="135">
        <f>+'SITUAZIONE CONTABILE'!K32+'SITUAZIONE CONTABILE'!K33</f>
        <v>0</v>
      </c>
      <c r="X12" s="161"/>
      <c r="Y12" s="177"/>
      <c r="Z12" s="67"/>
      <c r="AA12" s="161"/>
      <c r="AB12" s="76"/>
    </row>
    <row r="13" spans="2:28" x14ac:dyDescent="0.25">
      <c r="B13" s="75"/>
      <c r="C13" s="177"/>
      <c r="D13" s="67" t="s">
        <v>352</v>
      </c>
      <c r="E13" s="67" t="s">
        <v>357</v>
      </c>
      <c r="F13" s="177"/>
      <c r="G13" s="135">
        <f>+'SITUAZIONE CONTABILE'!C25+'SITUAZIONE CONTABILE'!C26+'SITUAZIONE CONTABILE'!C27+'SITUAZIONE CONTABILE'!C28</f>
        <v>0</v>
      </c>
      <c r="H13" s="161"/>
      <c r="I13" s="67"/>
      <c r="J13" s="177"/>
      <c r="K13" s="67"/>
      <c r="L13" s="67"/>
      <c r="M13" s="177"/>
      <c r="N13" s="67"/>
      <c r="O13" s="161"/>
      <c r="P13" s="76"/>
      <c r="R13" s="75"/>
      <c r="S13" s="177"/>
      <c r="T13" s="189">
        <v>9</v>
      </c>
      <c r="U13" s="186" t="s">
        <v>384</v>
      </c>
      <c r="V13" s="67"/>
      <c r="W13" s="67"/>
      <c r="X13" s="161"/>
      <c r="Y13" s="177"/>
      <c r="Z13" s="67"/>
      <c r="AA13" s="161"/>
      <c r="AB13" s="76"/>
    </row>
    <row r="14" spans="2:28" x14ac:dyDescent="0.25">
      <c r="B14" s="75"/>
      <c r="C14" s="177"/>
      <c r="D14" s="67" t="s">
        <v>353</v>
      </c>
      <c r="E14" s="67" t="s">
        <v>358</v>
      </c>
      <c r="F14" s="177"/>
      <c r="G14" s="135">
        <f>+'SITUAZIONE CONTABILE'!C41+'SITUAZIONE CONTABILE'!C40+'SITUAZIONE CONTABILE'!C39+'SITUAZIONE CONTABILE'!C38+'SITUAZIONE CONTABILE'!C37+'SITUAZIONE CONTABILE'!C36+'SITUAZIONE CONTABILE'!C35+'SITUAZIONE CONTABILE'!C34+'SITUAZIONE CONTABILE'!C33+'SITUAZIONE CONTABILE'!C32+'SITUAZIONE CONTABILE'!C31+'SITUAZIONE CONTABILE'!C30-'SITUAZIONE CONTABILE'!G17+'SITUAZIONE CONTABILE'!C44+'SITUAZIONE CONTABILE'!C45+'SITUAZIONE CONTABILE'!C46+'SITUAZIONE CONTABILE'!C47+'SITUAZIONE CONTABILE'!C48+'SITUAZIONE CONTABILE'!C49+'SITUAZIONE CONTABILE'!C50+'SITUAZIONE CONTABILE'!C51+'SITUAZIONE CONTABILE'!C52</f>
        <v>0</v>
      </c>
      <c r="H14" s="161"/>
      <c r="I14" s="67"/>
      <c r="J14" s="177"/>
      <c r="K14" s="67"/>
      <c r="L14" s="182" t="s">
        <v>365</v>
      </c>
      <c r="M14" s="185"/>
      <c r="N14" s="194">
        <f>+N12+N10+N8+N6</f>
        <v>0</v>
      </c>
      <c r="O14" s="161"/>
      <c r="P14" s="76"/>
      <c r="R14" s="75"/>
      <c r="S14" s="177"/>
      <c r="T14" s="189"/>
      <c r="U14" s="186" t="s">
        <v>385</v>
      </c>
      <c r="V14" s="67"/>
      <c r="W14" s="135">
        <f>+'SITUAZIONE CONTABILE'!K35</f>
        <v>0</v>
      </c>
      <c r="X14" s="161"/>
      <c r="Y14" s="177"/>
      <c r="Z14" s="67"/>
      <c r="AA14" s="161"/>
      <c r="AB14" s="76"/>
    </row>
    <row r="15" spans="2:28" x14ac:dyDescent="0.25">
      <c r="B15" s="75"/>
      <c r="C15" s="177"/>
      <c r="D15" s="67"/>
      <c r="E15" s="67" t="s">
        <v>348</v>
      </c>
      <c r="F15" s="177" t="s">
        <v>372</v>
      </c>
      <c r="G15" s="67"/>
      <c r="H15" s="161" t="s">
        <v>373</v>
      </c>
      <c r="I15" s="67"/>
      <c r="J15" s="177"/>
      <c r="K15" s="67"/>
      <c r="L15" s="67"/>
      <c r="M15" s="177"/>
      <c r="N15" s="67"/>
      <c r="O15" s="161"/>
      <c r="P15" s="76"/>
      <c r="R15" s="75"/>
      <c r="S15" s="177"/>
      <c r="T15" s="189"/>
      <c r="U15" s="186" t="s">
        <v>386</v>
      </c>
      <c r="V15" s="67"/>
      <c r="W15" s="135">
        <f>+'SITUAZIONE CONTABILE'!K36</f>
        <v>0</v>
      </c>
      <c r="X15" s="161"/>
      <c r="Y15" s="177"/>
      <c r="Z15" s="67"/>
      <c r="AA15" s="161"/>
      <c r="AB15" s="76"/>
    </row>
    <row r="16" spans="2:28" x14ac:dyDescent="0.25">
      <c r="B16" s="75"/>
      <c r="C16" s="177"/>
      <c r="D16" s="67" t="s">
        <v>360</v>
      </c>
      <c r="E16" s="67" t="s">
        <v>359</v>
      </c>
      <c r="F16" s="177"/>
      <c r="G16" s="135">
        <f>+'SITUAZIONE CONTABILE'!C54+'SITUAZIONE CONTABILE'!C55+'SITUAZIONE CONTABILE'!C57+'SITUAZIONE CONTABILE'!C56+'SITUAZIONE CONTABILE'!C58</f>
        <v>0</v>
      </c>
      <c r="H16" s="161"/>
      <c r="I16" s="67"/>
      <c r="J16" s="177" t="s">
        <v>342</v>
      </c>
      <c r="K16" s="67" t="s">
        <v>366</v>
      </c>
      <c r="L16" s="67"/>
      <c r="M16" s="177"/>
      <c r="N16" s="135">
        <f>+'SITUAZIONE CONTABILE'!G21+'SITUAZIONE CONTABILE'!G22+'SITUAZIONE CONTABILE'!G23+'SITUAZIONE CONTABILE'!G24</f>
        <v>0</v>
      </c>
      <c r="O16" s="161"/>
      <c r="P16" s="76"/>
      <c r="R16" s="75"/>
      <c r="S16" s="177"/>
      <c r="T16" s="189"/>
      <c r="U16" s="186" t="s">
        <v>387</v>
      </c>
      <c r="V16" s="182"/>
      <c r="W16" s="135">
        <f>+'SITUAZIONE CONTABILE'!K37</f>
        <v>0</v>
      </c>
      <c r="X16" s="161"/>
      <c r="Y16" s="185"/>
      <c r="Z16" s="182"/>
      <c r="AA16" s="161"/>
      <c r="AB16" s="76"/>
    </row>
    <row r="17" spans="2:29" x14ac:dyDescent="0.25">
      <c r="B17" s="75"/>
      <c r="C17" s="177"/>
      <c r="D17" s="67"/>
      <c r="E17" s="67"/>
      <c r="F17" s="177"/>
      <c r="G17" s="67"/>
      <c r="H17" s="161"/>
      <c r="I17" s="67"/>
      <c r="J17" s="177" t="s">
        <v>343</v>
      </c>
      <c r="K17" s="67" t="s">
        <v>367</v>
      </c>
      <c r="L17" s="67"/>
      <c r="M17" s="177"/>
      <c r="N17" s="135">
        <f>+'SITUAZIONE CONTABILE'!G26</f>
        <v>0</v>
      </c>
      <c r="O17" s="161"/>
      <c r="P17" s="76"/>
      <c r="R17" s="75"/>
      <c r="S17" s="177"/>
      <c r="T17" s="189"/>
      <c r="U17" s="186" t="s">
        <v>388</v>
      </c>
      <c r="V17" s="67"/>
      <c r="W17" s="67"/>
      <c r="X17" s="161"/>
      <c r="Y17" s="177"/>
      <c r="Z17" s="67"/>
      <c r="AA17" s="161"/>
      <c r="AB17" s="76"/>
    </row>
    <row r="18" spans="2:29" ht="15.75" thickBot="1" x14ac:dyDescent="0.3">
      <c r="B18" s="75"/>
      <c r="C18" s="177"/>
      <c r="D18" s="67"/>
      <c r="E18" s="182" t="s">
        <v>344</v>
      </c>
      <c r="F18" s="185"/>
      <c r="G18" s="192">
        <f>+G16+G14+G13</f>
        <v>0</v>
      </c>
      <c r="H18" s="161"/>
      <c r="I18" s="67"/>
      <c r="J18" s="177" t="s">
        <v>345</v>
      </c>
      <c r="K18" s="67" t="s">
        <v>368</v>
      </c>
      <c r="L18" s="67"/>
      <c r="M18" s="177"/>
      <c r="N18" s="135">
        <f>+'SITUAZIONE CONTABILE'!G60+'SITUAZIONE CONTABILE'!G59+'SITUAZIONE CONTABILE'!G58+'SITUAZIONE CONTABILE'!G57+'SITUAZIONE CONTABILE'!G56+'SITUAZIONE CONTABILE'!G55+'SITUAZIONE CONTABILE'!G54+'SITUAZIONE CONTABILE'!G53+'SITUAZIONE CONTABILE'!G52+'SITUAZIONE CONTABILE'!G51+'SITUAZIONE CONTABILE'!G50+'SITUAZIONE CONTABILE'!G49+'SITUAZIONE CONTABILE'!G48+'SITUAZIONE CONTABILE'!G47+'SITUAZIONE CONTABILE'!G46+'SITUAZIONE CONTABILE'!G45+'SITUAZIONE CONTABILE'!G43+'SITUAZIONE CONTABILE'!G42+'SITUAZIONE CONTABILE'!G41+'SITUAZIONE CONTABILE'!G40+'SITUAZIONE CONTABILE'!G39</f>
        <v>0</v>
      </c>
      <c r="O18" s="161"/>
      <c r="P18" s="76"/>
      <c r="R18" s="75"/>
      <c r="S18" s="177"/>
      <c r="T18" s="189"/>
      <c r="U18" s="186" t="s">
        <v>389</v>
      </c>
      <c r="V18" s="67"/>
      <c r="W18" s="135">
        <f>+'SITUAZIONE CONTABILE'!K38</f>
        <v>0</v>
      </c>
      <c r="X18" s="161"/>
      <c r="Y18" s="177"/>
      <c r="Z18" s="67"/>
      <c r="AA18" s="161"/>
      <c r="AB18" s="76"/>
    </row>
    <row r="19" spans="2:29" ht="15.75" thickTop="1" x14ac:dyDescent="0.25">
      <c r="B19" s="75"/>
      <c r="C19" s="177"/>
      <c r="D19" s="67"/>
      <c r="E19" s="67"/>
      <c r="F19" s="177"/>
      <c r="G19" s="67"/>
      <c r="H19" s="161"/>
      <c r="I19" s="67"/>
      <c r="J19" s="177"/>
      <c r="K19" s="67" t="s">
        <v>348</v>
      </c>
      <c r="L19" s="67"/>
      <c r="M19" s="177" t="s">
        <v>372</v>
      </c>
      <c r="N19" s="67"/>
      <c r="O19" s="161" t="s">
        <v>373</v>
      </c>
      <c r="P19" s="76"/>
      <c r="R19" s="75"/>
      <c r="S19" s="177"/>
      <c r="T19" s="189">
        <v>10</v>
      </c>
      <c r="U19" s="186" t="s">
        <v>390</v>
      </c>
      <c r="V19" s="67"/>
      <c r="W19" s="67"/>
      <c r="X19" s="161"/>
      <c r="Y19" s="177"/>
      <c r="Z19" s="67"/>
      <c r="AA19" s="161"/>
      <c r="AB19" s="76"/>
    </row>
    <row r="20" spans="2:29" ht="15.75" thickBot="1" x14ac:dyDescent="0.3">
      <c r="B20" s="75"/>
      <c r="C20" s="177" t="s">
        <v>345</v>
      </c>
      <c r="D20" s="67"/>
      <c r="E20" s="67" t="s">
        <v>346</v>
      </c>
      <c r="F20" s="177"/>
      <c r="G20" s="193">
        <f>+'SITUAZIONE CONTABILE'!C60+'SITUAZIONE CONTABILE'!C61</f>
        <v>0</v>
      </c>
      <c r="H20" s="161"/>
      <c r="I20" s="67"/>
      <c r="J20" s="177" t="s">
        <v>369</v>
      </c>
      <c r="K20" s="67" t="s">
        <v>370</v>
      </c>
      <c r="L20" s="67"/>
      <c r="M20" s="177"/>
      <c r="N20" s="191">
        <f>+'SITUAZIONE CONTABILE'!G62+'SITUAZIONE CONTABILE'!G63</f>
        <v>0</v>
      </c>
      <c r="O20" s="161"/>
      <c r="P20" s="76"/>
      <c r="R20" s="75"/>
      <c r="S20" s="177"/>
      <c r="T20" s="189"/>
      <c r="U20" s="186" t="s">
        <v>391</v>
      </c>
      <c r="V20" s="182"/>
      <c r="W20" s="194">
        <f>+'SITUAZIONE CONTABILE'!K40+'SITUAZIONE CONTABILE'!K41+'SITUAZIONE CONTABILE'!K42+'SITUAZIONE CONTABILE'!K43</f>
        <v>0</v>
      </c>
      <c r="X20" s="161"/>
      <c r="Y20" s="185"/>
      <c r="Z20" s="182"/>
      <c r="AA20" s="161"/>
      <c r="AB20" s="76"/>
    </row>
    <row r="21" spans="2:29" ht="15.75" thickTop="1" x14ac:dyDescent="0.25">
      <c r="B21" s="75"/>
      <c r="C21" s="177"/>
      <c r="D21" s="67"/>
      <c r="E21" s="67"/>
      <c r="F21" s="177"/>
      <c r="G21" s="67"/>
      <c r="H21" s="161"/>
      <c r="I21" s="67"/>
      <c r="J21" s="177"/>
      <c r="K21" s="67"/>
      <c r="L21" s="67"/>
      <c r="M21" s="177"/>
      <c r="N21" s="67"/>
      <c r="O21" s="161"/>
      <c r="P21" s="76"/>
      <c r="R21" s="75"/>
      <c r="S21" s="177"/>
      <c r="T21" s="189"/>
      <c r="U21" s="186" t="s">
        <v>392</v>
      </c>
      <c r="V21" s="67"/>
      <c r="W21" s="135">
        <f>+'SITUAZIONE CONTABILE'!K44+'SITUAZIONE CONTABILE'!K45+'SITUAZIONE CONTABILE'!K46+'SITUAZIONE CONTABILE'!K47+'SITUAZIONE CONTABILE'!K48+'SITUAZIONE CONTABILE'!K49+'SITUAZIONE CONTABILE'!K50+'SITUAZIONE CONTABILE'!K51</f>
        <v>0</v>
      </c>
      <c r="X21" s="161"/>
      <c r="Y21" s="177"/>
      <c r="Z21" s="67"/>
      <c r="AA21" s="161"/>
      <c r="AB21" s="76"/>
      <c r="AC21" s="67"/>
    </row>
    <row r="22" spans="2:29" ht="15.75" thickBot="1" x14ac:dyDescent="0.3">
      <c r="B22" s="75"/>
      <c r="C22" s="177"/>
      <c r="D22" s="67"/>
      <c r="E22" s="182" t="s">
        <v>347</v>
      </c>
      <c r="F22" s="185"/>
      <c r="G22" s="192">
        <f>+G18+G10+G20</f>
        <v>0</v>
      </c>
      <c r="H22" s="161"/>
      <c r="I22" s="67"/>
      <c r="J22" s="177"/>
      <c r="K22" s="182" t="s">
        <v>371</v>
      </c>
      <c r="L22" s="67"/>
      <c r="M22" s="177"/>
      <c r="N22" s="193">
        <f>+N20+N18+N17+N16+N14</f>
        <v>0</v>
      </c>
      <c r="O22" s="161"/>
      <c r="P22" s="76"/>
      <c r="R22" s="75"/>
      <c r="S22" s="177"/>
      <c r="T22" s="189"/>
      <c r="U22" s="186" t="s">
        <v>393</v>
      </c>
      <c r="V22" s="67"/>
      <c r="W22" s="135">
        <f>+'SITUAZIONE CONTABILE'!K53+'SITUAZIONE CONTABILE'!K54+'SITUAZIONE CONTABILE'!K55+'SITUAZIONE CONTABILE'!K56+'SITUAZIONE CONTABILE'!K57+'SITUAZIONE CONTABILE'!K58</f>
        <v>0</v>
      </c>
      <c r="X22" s="161"/>
      <c r="Y22" s="177"/>
      <c r="Z22" s="67"/>
      <c r="AA22" s="161"/>
      <c r="AB22" s="76"/>
      <c r="AC22" s="67"/>
    </row>
    <row r="23" spans="2:29" ht="15.75" thickTop="1" x14ac:dyDescent="0.25">
      <c r="B23" s="75"/>
      <c r="C23" s="68"/>
      <c r="D23" s="70"/>
      <c r="E23" s="70"/>
      <c r="F23" s="68"/>
      <c r="G23" s="70"/>
      <c r="H23" s="165"/>
      <c r="I23" s="67"/>
      <c r="J23" s="68"/>
      <c r="K23" s="70"/>
      <c r="L23" s="70"/>
      <c r="M23" s="68"/>
      <c r="N23" s="70"/>
      <c r="O23" s="165"/>
      <c r="P23" s="76"/>
      <c r="R23" s="75"/>
      <c r="S23" s="177"/>
      <c r="T23" s="189"/>
      <c r="U23" s="186" t="s">
        <v>394</v>
      </c>
      <c r="V23" s="67"/>
      <c r="W23" s="135">
        <f>+'SITUAZIONE CONTABILE'!K59</f>
        <v>0</v>
      </c>
      <c r="X23" s="161"/>
      <c r="Y23" s="177"/>
      <c r="Z23" s="67"/>
      <c r="AA23" s="161"/>
      <c r="AB23" s="76"/>
      <c r="AC23" s="67"/>
    </row>
    <row r="24" spans="2:29" ht="15.75" thickBot="1" x14ac:dyDescent="0.3">
      <c r="B24" s="77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8"/>
      <c r="R24" s="75"/>
      <c r="S24" s="177"/>
      <c r="T24" s="189">
        <v>11</v>
      </c>
      <c r="U24" s="186" t="s">
        <v>395</v>
      </c>
      <c r="V24" s="67"/>
      <c r="W24" s="135">
        <f>+'SITUAZIONE CONTABILE'!K15+'SITUAZIONE CONTABILE'!K14+'SITUAZIONE CONTABILE'!K13-'SITUAZIONE CONTABILE'!O22-'SITUAZIONE CONTABILE'!O23-'SITUAZIONE CONTABILE'!O24</f>
        <v>0</v>
      </c>
      <c r="X24" s="161"/>
      <c r="Y24" s="177"/>
      <c r="Z24" s="67"/>
      <c r="AA24" s="161"/>
      <c r="AB24" s="76"/>
      <c r="AC24" s="67"/>
    </row>
    <row r="25" spans="2:29" x14ac:dyDescent="0.25">
      <c r="R25" s="75"/>
      <c r="S25" s="177"/>
      <c r="T25" s="189">
        <v>12</v>
      </c>
      <c r="U25" s="186" t="s">
        <v>396</v>
      </c>
      <c r="V25" s="67"/>
      <c r="W25" s="135">
        <f>+'SITUAZIONE CONTABILE'!K61+'SITUAZIONE CONTABILE'!K62+'SITUAZIONE CONTABILE'!K63</f>
        <v>0</v>
      </c>
      <c r="X25" s="161"/>
      <c r="Y25" s="177"/>
      <c r="Z25" s="67"/>
      <c r="AA25" s="161"/>
      <c r="AB25" s="76"/>
      <c r="AC25" s="67"/>
    </row>
    <row r="26" spans="2:29" x14ac:dyDescent="0.25">
      <c r="R26" s="75"/>
      <c r="S26" s="177"/>
      <c r="T26" s="189">
        <v>13</v>
      </c>
      <c r="U26" s="186" t="s">
        <v>397</v>
      </c>
      <c r="V26" s="67"/>
      <c r="W26" s="135">
        <f>+'SITUAZIONE CONTABILE'!K64</f>
        <v>0</v>
      </c>
      <c r="X26" s="161"/>
      <c r="Y26" s="177"/>
      <c r="Z26" s="67"/>
      <c r="AA26" s="161"/>
      <c r="AB26" s="76"/>
    </row>
    <row r="27" spans="2:29" x14ac:dyDescent="0.25">
      <c r="R27" s="75"/>
      <c r="S27" s="177"/>
      <c r="T27" s="189">
        <v>14</v>
      </c>
      <c r="U27" s="186" t="s">
        <v>398</v>
      </c>
      <c r="V27" s="67"/>
      <c r="W27" s="135">
        <f>+'SITUAZIONE CONTABILE'!K66+'SITUAZIONE CONTABILE'!K67+'SITUAZIONE CONTABILE'!K68+'SITUAZIONE CONTABILE'!K69+'SITUAZIONE CONTABILE'!K70+'SITUAZIONE CONTABILE'!K71+'SITUAZIONE CONTABILE'!K72+'SITUAZIONE CONTABILE'!K73+'SITUAZIONE CONTABILE'!K74+'SITUAZIONE CONTABILE'!K75</f>
        <v>0</v>
      </c>
      <c r="X27" s="161"/>
      <c r="Y27" s="177"/>
      <c r="Z27" s="67"/>
      <c r="AA27" s="161"/>
      <c r="AB27" s="76"/>
    </row>
    <row r="28" spans="2:29" x14ac:dyDescent="0.25">
      <c r="R28" s="75"/>
      <c r="S28" s="177"/>
      <c r="T28" s="134"/>
      <c r="U28" s="161"/>
      <c r="V28" s="67"/>
      <c r="W28" s="67"/>
      <c r="X28" s="161"/>
      <c r="Y28" s="177"/>
      <c r="Z28" s="67"/>
      <c r="AA28" s="161"/>
      <c r="AB28" s="76"/>
    </row>
    <row r="29" spans="2:29" ht="15.75" thickBot="1" x14ac:dyDescent="0.3">
      <c r="R29" s="75"/>
      <c r="S29" s="177"/>
      <c r="T29" s="134"/>
      <c r="U29" s="184" t="s">
        <v>399</v>
      </c>
      <c r="V29" s="67"/>
      <c r="W29" s="193">
        <f>+SUM(W10:W27)</f>
        <v>0</v>
      </c>
      <c r="X29" s="161"/>
      <c r="Y29" s="177"/>
      <c r="Z29" s="191">
        <f>+W29</f>
        <v>0</v>
      </c>
      <c r="AA29" s="161"/>
      <c r="AB29" s="76"/>
    </row>
    <row r="30" spans="2:29" ht="15.75" thickTop="1" x14ac:dyDescent="0.25">
      <c r="R30" s="75"/>
      <c r="S30" s="177"/>
      <c r="T30" s="134"/>
      <c r="U30" s="161"/>
      <c r="V30" s="67"/>
      <c r="W30" s="67"/>
      <c r="X30" s="161"/>
      <c r="Y30" s="177"/>
      <c r="AA30" s="161"/>
      <c r="AB30" s="76"/>
    </row>
    <row r="31" spans="2:29" ht="15.75" thickBot="1" x14ac:dyDescent="0.3">
      <c r="R31" s="75"/>
      <c r="S31" s="177"/>
      <c r="T31" s="134"/>
      <c r="U31" s="161" t="s">
        <v>405</v>
      </c>
      <c r="V31" s="67"/>
      <c r="W31" s="67"/>
      <c r="X31" s="161"/>
      <c r="Y31" s="177"/>
      <c r="Z31" s="197">
        <f>+Z7-Z29</f>
        <v>0</v>
      </c>
      <c r="AA31" s="161"/>
      <c r="AB31" s="76"/>
    </row>
    <row r="32" spans="2:29" ht="15.75" thickTop="1" x14ac:dyDescent="0.25">
      <c r="R32" s="75"/>
      <c r="S32" s="177"/>
      <c r="T32" s="134"/>
      <c r="U32" s="161"/>
      <c r="V32" s="67"/>
      <c r="W32" s="67"/>
      <c r="X32" s="161"/>
      <c r="Y32" s="177"/>
      <c r="Z32" s="67"/>
      <c r="AA32" s="161"/>
      <c r="AB32" s="76"/>
    </row>
    <row r="33" spans="18:28" x14ac:dyDescent="0.25">
      <c r="R33" s="75"/>
      <c r="S33" s="177" t="s">
        <v>343</v>
      </c>
      <c r="T33" s="134"/>
      <c r="U33" s="164" t="s">
        <v>400</v>
      </c>
      <c r="V33" s="67"/>
      <c r="W33" s="67"/>
      <c r="X33" s="161"/>
      <c r="Y33" s="177"/>
      <c r="Z33" s="67"/>
      <c r="AA33" s="161"/>
      <c r="AB33" s="76"/>
    </row>
    <row r="34" spans="18:28" x14ac:dyDescent="0.25">
      <c r="R34" s="75"/>
      <c r="S34" s="177"/>
      <c r="T34" s="134">
        <v>16</v>
      </c>
      <c r="U34" s="161" t="s">
        <v>163</v>
      </c>
      <c r="V34" s="67"/>
      <c r="W34" s="135">
        <f>+'SITUAZIONE CONTABILE'!O26+'SITUAZIONE CONTABILE'!O27+'SITUAZIONE CONTABILE'!O28+'SITUAZIONE CONTABILE'!O29+'SITUAZIONE CONTABILE'!O30+'SITUAZIONE CONTABILE'!O31+'SITUAZIONE CONTABILE'!O32</f>
        <v>0</v>
      </c>
      <c r="X34" s="161"/>
      <c r="Y34" s="177"/>
      <c r="Z34" s="67"/>
      <c r="AA34" s="161"/>
      <c r="AB34" s="76"/>
    </row>
    <row r="35" spans="18:28" x14ac:dyDescent="0.25">
      <c r="R35" s="75"/>
      <c r="S35" s="177"/>
      <c r="T35" s="134">
        <v>17</v>
      </c>
      <c r="U35" s="161" t="s">
        <v>401</v>
      </c>
      <c r="V35" s="67"/>
      <c r="W35" s="135">
        <f>+'SITUAZIONE CONTABILE'!K77+'SITUAZIONE CONTABILE'!K78+'SITUAZIONE CONTABILE'!K79+'SITUAZIONE CONTABILE'!K80+'SITUAZIONE CONTABILE'!K81+'SITUAZIONE CONTABILE'!K82</f>
        <v>0</v>
      </c>
      <c r="X35" s="161"/>
      <c r="Y35" s="177"/>
      <c r="Z35" s="67"/>
      <c r="AA35" s="161"/>
      <c r="AB35" s="76"/>
    </row>
    <row r="36" spans="18:28" x14ac:dyDescent="0.25">
      <c r="R36" s="75"/>
      <c r="S36" s="177"/>
      <c r="T36" s="134" t="s">
        <v>402</v>
      </c>
      <c r="U36" s="161" t="s">
        <v>403</v>
      </c>
      <c r="V36" s="67"/>
      <c r="W36" s="67"/>
      <c r="X36" s="161"/>
      <c r="Y36" s="177"/>
      <c r="Z36" s="67"/>
      <c r="AA36" s="161"/>
      <c r="AB36" s="76"/>
    </row>
    <row r="37" spans="18:28" x14ac:dyDescent="0.25">
      <c r="R37" s="75"/>
      <c r="S37" s="177"/>
      <c r="T37" s="134"/>
      <c r="U37" s="161"/>
      <c r="V37" s="67"/>
      <c r="W37" s="67"/>
      <c r="X37" s="161"/>
      <c r="Y37" s="177"/>
      <c r="Z37" s="67"/>
      <c r="AA37" s="161"/>
      <c r="AB37" s="76"/>
    </row>
    <row r="38" spans="18:28" ht="15.75" thickBot="1" x14ac:dyDescent="0.3">
      <c r="R38" s="75"/>
      <c r="S38" s="177"/>
      <c r="T38" s="134"/>
      <c r="U38" s="184" t="s">
        <v>404</v>
      </c>
      <c r="V38" s="67"/>
      <c r="W38" s="193">
        <f>+W34-W35+W36</f>
        <v>0</v>
      </c>
      <c r="X38" s="161"/>
      <c r="Y38" s="177"/>
      <c r="Z38" s="191">
        <f>+W38</f>
        <v>0</v>
      </c>
      <c r="AA38" s="161"/>
      <c r="AB38" s="76"/>
    </row>
    <row r="39" spans="18:28" ht="15.75" thickTop="1" x14ac:dyDescent="0.25">
      <c r="R39" s="75"/>
      <c r="S39" s="177"/>
      <c r="T39" s="134"/>
      <c r="U39" s="161"/>
      <c r="V39" s="67"/>
      <c r="W39" s="67"/>
      <c r="X39" s="161"/>
      <c r="Y39" s="177"/>
      <c r="Z39" s="67"/>
      <c r="AA39" s="161"/>
      <c r="AB39" s="76"/>
    </row>
    <row r="40" spans="18:28" x14ac:dyDescent="0.25">
      <c r="R40" s="75"/>
      <c r="S40" s="177"/>
      <c r="T40" s="134"/>
      <c r="U40" s="161" t="s">
        <v>406</v>
      </c>
      <c r="V40" s="67"/>
      <c r="W40" s="67"/>
      <c r="X40" s="161"/>
      <c r="Y40" s="177"/>
      <c r="Z40" s="191">
        <f>+Z7-Z29+Z38</f>
        <v>0</v>
      </c>
      <c r="AA40" s="161"/>
      <c r="AB40" s="76"/>
    </row>
    <row r="41" spans="18:28" x14ac:dyDescent="0.25">
      <c r="R41" s="75"/>
      <c r="S41" s="177"/>
      <c r="T41" s="134">
        <v>20</v>
      </c>
      <c r="U41" s="161" t="s">
        <v>407</v>
      </c>
      <c r="V41" s="67"/>
      <c r="W41" s="67"/>
      <c r="X41" s="161"/>
      <c r="Y41" s="177"/>
      <c r="Z41" s="135">
        <f>+'SITUAZIONE CONTABILE'!K84</f>
        <v>0</v>
      </c>
      <c r="AA41" s="161"/>
      <c r="AB41" s="76"/>
    </row>
    <row r="42" spans="18:28" x14ac:dyDescent="0.25">
      <c r="R42" s="75"/>
      <c r="S42" s="177"/>
      <c r="T42" s="134"/>
      <c r="U42" s="161"/>
      <c r="V42" s="67"/>
      <c r="W42" s="67"/>
      <c r="X42" s="161"/>
      <c r="Y42" s="177"/>
      <c r="Z42" s="67"/>
      <c r="AA42" s="161"/>
      <c r="AB42" s="76"/>
    </row>
    <row r="43" spans="18:28" ht="19.5" thickBot="1" x14ac:dyDescent="0.35">
      <c r="R43" s="75"/>
      <c r="S43" s="177"/>
      <c r="T43" s="134">
        <v>21</v>
      </c>
      <c r="U43" s="199" t="s">
        <v>408</v>
      </c>
      <c r="V43" s="67"/>
      <c r="W43" s="67"/>
      <c r="X43" s="161"/>
      <c r="Y43" s="177"/>
      <c r="Z43" s="198">
        <f>+Z40-Z41</f>
        <v>0</v>
      </c>
      <c r="AA43" s="161"/>
      <c r="AB43" s="76"/>
    </row>
    <row r="44" spans="18:28" ht="15.75" thickTop="1" x14ac:dyDescent="0.25">
      <c r="R44" s="75"/>
      <c r="S44" s="68"/>
      <c r="T44" s="150"/>
      <c r="U44" s="165"/>
      <c r="V44" s="70"/>
      <c r="W44" s="70"/>
      <c r="X44" s="165"/>
      <c r="Y44" s="68"/>
      <c r="Z44" s="70"/>
      <c r="AA44" s="165"/>
      <c r="AB44" s="76"/>
    </row>
    <row r="45" spans="18:28" ht="15.75" thickBot="1" x14ac:dyDescent="0.3">
      <c r="R45" s="77"/>
      <c r="S45" s="71"/>
      <c r="T45" s="190"/>
      <c r="U45" s="71"/>
      <c r="V45" s="71"/>
      <c r="W45" s="71"/>
      <c r="X45" s="71"/>
      <c r="Y45" s="71"/>
      <c r="Z45" s="71"/>
      <c r="AA45" s="71"/>
      <c r="AB45" s="78"/>
    </row>
  </sheetData>
  <mergeCells count="4">
    <mergeCell ref="R1:AB1"/>
    <mergeCell ref="C3:H3"/>
    <mergeCell ref="J3:O3"/>
    <mergeCell ref="B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LIBRO GIORNALE</vt:lpstr>
      <vt:lpstr>MASTRI</vt:lpstr>
      <vt:lpstr>RIEPILOGO</vt:lpstr>
      <vt:lpstr>CHIUSURA CONTI</vt:lpstr>
      <vt:lpstr>SITUAZIONE CONTABILE</vt:lpstr>
      <vt:lpstr>BILANCIO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</cp:lastModifiedBy>
  <dcterms:created xsi:type="dcterms:W3CDTF">2015-06-05T18:19:34Z</dcterms:created>
  <dcterms:modified xsi:type="dcterms:W3CDTF">2020-02-11T16:17:11Z</dcterms:modified>
</cp:coreProperties>
</file>